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Users/tatianalurie/Desktop/Wellsky webpage/"/>
    </mc:Choice>
  </mc:AlternateContent>
  <xr:revisionPtr revIDLastSave="0" documentId="13_ncr:1_{115CA526-21C3-2247-8B8F-5FEA7B9FCCB9}" xr6:coauthVersionLast="47" xr6:coauthVersionMax="47" xr10:uidLastSave="{00000000-0000-0000-0000-000000000000}"/>
  <bookViews>
    <workbookView xWindow="28800" yWindow="500" windowWidth="38400" windowHeight="19700" xr2:uid="{ACFD9132-B6A7-BC49-A72A-EC7317C09A8D}"/>
  </bookViews>
  <sheets>
    <sheet name="v4.11 Instructions" sheetId="1" r:id="rId1"/>
    <sheet name="v4.11 Active and Inflow" sheetId="2" r:id="rId2"/>
    <sheet name="v4.11 Outflow"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a="1"/>
  <c r="C10" i="3"/>
  <c r="H10" i="3" a="1"/>
  <c r="H10" i="3"/>
  <c r="U10" i="3" a="1"/>
  <c r="U10" i="3"/>
  <c r="B14" i="3" a="1"/>
  <c r="B14" i="3"/>
  <c r="C14" i="3" a="1"/>
  <c r="C14" i="3"/>
  <c r="D14" i="3" a="1"/>
  <c r="D14" i="3"/>
  <c r="G14" i="3" a="1"/>
  <c r="G14" i="3"/>
  <c r="H14" i="3" a="1"/>
  <c r="H14" i="3"/>
  <c r="I14" i="3" a="1"/>
  <c r="I14" i="3"/>
  <c r="L14" i="3" a="1"/>
  <c r="L14" i="3"/>
  <c r="M14" i="3"/>
  <c r="O14" i="3"/>
  <c r="R14" i="3" a="1"/>
  <c r="R14" i="3"/>
  <c r="S14" i="3"/>
  <c r="U14" i="3"/>
  <c r="X14" i="3" a="1"/>
  <c r="X14" i="3"/>
  <c r="Y14" i="3"/>
  <c r="AA14" i="3"/>
  <c r="B15" i="3" a="1"/>
  <c r="B15" i="3"/>
  <c r="C15" i="3" a="1"/>
  <c r="C15" i="3"/>
  <c r="D15" i="3" a="1"/>
  <c r="D15" i="3"/>
  <c r="G15" i="3" a="1"/>
  <c r="G15" i="3"/>
  <c r="H15" i="3" a="1"/>
  <c r="H15" i="3"/>
  <c r="I15" i="3" a="1"/>
  <c r="I15" i="3"/>
  <c r="L15" i="3" a="1"/>
  <c r="L15" i="3"/>
  <c r="M15" i="3"/>
  <c r="O15" i="3"/>
  <c r="R15" i="3" a="1"/>
  <c r="R15" i="3" l="1"/>
  <c r="S15" i="3"/>
  <c r="U15" i="3"/>
  <c r="X15" i="3" a="1"/>
  <c r="X15" i="3" l="1"/>
  <c r="Y15" i="3"/>
  <c r="AA15" i="3"/>
  <c r="B16" i="3" a="1"/>
  <c r="B16" i="3" l="1"/>
  <c r="C16" i="3" a="1"/>
  <c r="C16" i="3"/>
  <c r="D16" i="3" a="1"/>
  <c r="D16" i="3"/>
  <c r="G16" i="3" a="1"/>
  <c r="G16" i="3"/>
  <c r="H16" i="3" a="1"/>
  <c r="H16" i="3"/>
  <c r="I16" i="3" a="1"/>
  <c r="I16" i="3"/>
  <c r="L16" i="3" a="1"/>
  <c r="L16" i="3"/>
  <c r="M16" i="3"/>
  <c r="O16" i="3"/>
  <c r="R16" i="3" a="1"/>
  <c r="R16" i="3" l="1"/>
  <c r="S16" i="3"/>
  <c r="U16" i="3"/>
  <c r="X16" i="3" a="1"/>
  <c r="X16" i="3" l="1"/>
  <c r="Y16" i="3"/>
  <c r="AA16" i="3"/>
  <c r="B17" i="3" a="1"/>
  <c r="B17" i="3" l="1"/>
  <c r="C17" i="3" a="1"/>
  <c r="C17" i="3"/>
  <c r="D17" i="3" a="1"/>
  <c r="D17" i="3"/>
  <c r="G17" i="3" a="1"/>
  <c r="G17" i="3"/>
  <c r="H17" i="3" a="1"/>
  <c r="H17" i="3"/>
  <c r="I17" i="3" a="1"/>
  <c r="I17" i="3"/>
  <c r="L17" i="3" a="1"/>
  <c r="L17" i="3"/>
  <c r="M17" i="3"/>
  <c r="O17" i="3"/>
  <c r="R17" i="3" a="1"/>
  <c r="R17" i="3" l="1"/>
  <c r="S17" i="3"/>
  <c r="U17" i="3"/>
  <c r="X17" i="3" a="1"/>
  <c r="X17" i="3" l="1"/>
  <c r="Y17" i="3"/>
  <c r="AA17" i="3"/>
  <c r="B18" i="3" a="1"/>
  <c r="B18" i="3" l="1"/>
  <c r="C18" i="3" a="1"/>
  <c r="C18" i="3"/>
  <c r="D18" i="3" a="1"/>
  <c r="D18" i="3"/>
  <c r="G18" i="3" a="1"/>
  <c r="G18" i="3"/>
  <c r="H18" i="3" a="1"/>
  <c r="H18" i="3"/>
  <c r="I18" i="3" a="1"/>
  <c r="I18" i="3"/>
  <c r="L18" i="3" a="1"/>
  <c r="L18" i="3"/>
  <c r="M18" i="3"/>
  <c r="O18" i="3"/>
  <c r="R18" i="3" a="1"/>
  <c r="R18" i="3" l="1"/>
  <c r="S18" i="3"/>
  <c r="U18" i="3"/>
  <c r="X18" i="3" a="1"/>
  <c r="X18" i="3" l="1"/>
  <c r="Y18" i="3"/>
  <c r="AA18" i="3"/>
  <c r="B19" i="3" a="1"/>
  <c r="B19" i="3" l="1"/>
  <c r="C19" i="3" a="1"/>
  <c r="C19" i="3"/>
  <c r="D19" i="3" a="1"/>
  <c r="D19" i="3"/>
  <c r="G19" i="3" a="1"/>
  <c r="G19" i="3"/>
  <c r="H19" i="3" a="1"/>
  <c r="H19" i="3"/>
  <c r="I19" i="3" a="1"/>
  <c r="I19" i="3"/>
  <c r="L19" i="3" a="1"/>
  <c r="L19" i="3"/>
  <c r="M19" i="3"/>
  <c r="O19" i="3"/>
  <c r="R19" i="3" a="1"/>
  <c r="R19" i="3" l="1"/>
  <c r="S19" i="3"/>
  <c r="U19" i="3"/>
  <c r="X19" i="3" a="1"/>
  <c r="X19" i="3" l="1"/>
  <c r="Y19" i="3"/>
  <c r="AA19" i="3"/>
  <c r="B20" i="3" a="1"/>
  <c r="B20" i="3" l="1"/>
  <c r="C20" i="3" a="1"/>
  <c r="C20" i="3"/>
  <c r="D20" i="3" a="1"/>
  <c r="D20" i="3"/>
  <c r="G20" i="3" a="1"/>
  <c r="G20" i="3"/>
  <c r="H20" i="3" a="1"/>
  <c r="H20" i="3"/>
  <c r="I20" i="3" a="1"/>
  <c r="I20" i="3"/>
  <c r="L20" i="3" a="1"/>
  <c r="L20" i="3"/>
  <c r="M20" i="3"/>
  <c r="O20" i="3"/>
  <c r="R20" i="3" a="1"/>
  <c r="R20" i="3"/>
  <c r="S20" i="3"/>
  <c r="U20" i="3"/>
  <c r="X20" i="3" a="1"/>
  <c r="X20" i="3"/>
  <c r="Y20" i="3"/>
  <c r="AA20" i="3"/>
  <c r="B21" i="3" a="1"/>
  <c r="B21" i="3"/>
  <c r="C21" i="3" a="1"/>
  <c r="C21" i="3"/>
  <c r="D21" i="3" a="1"/>
  <c r="D21" i="3"/>
  <c r="G21" i="3" a="1"/>
  <c r="G21" i="3"/>
  <c r="H21" i="3" a="1"/>
  <c r="H21" i="3"/>
  <c r="I21" i="3" a="1"/>
  <c r="I21" i="3"/>
  <c r="L21" i="3" a="1"/>
  <c r="L21" i="3"/>
  <c r="M21" i="3"/>
  <c r="O21" i="3"/>
  <c r="R21" i="3" a="1"/>
  <c r="R21" i="3"/>
  <c r="S21" i="3"/>
  <c r="U21" i="3"/>
  <c r="X21" i="3" a="1"/>
  <c r="X21" i="3"/>
  <c r="Y21" i="3"/>
  <c r="AA21" i="3"/>
  <c r="B22" i="3" a="1"/>
  <c r="B22" i="3"/>
  <c r="C22" i="3" a="1"/>
  <c r="C22" i="3"/>
  <c r="D22" i="3" a="1"/>
  <c r="D22" i="3"/>
  <c r="G22" i="3" a="1"/>
  <c r="G22" i="3"/>
  <c r="H22" i="3" a="1"/>
  <c r="H22" i="3"/>
  <c r="I22" i="3" a="1"/>
  <c r="I22" i="3"/>
  <c r="L22" i="3" a="1"/>
  <c r="L22" i="3"/>
  <c r="M22" i="3"/>
  <c r="O22" i="3"/>
  <c r="R22" i="3" a="1"/>
  <c r="R22" i="3"/>
  <c r="S22" i="3"/>
  <c r="U22" i="3"/>
  <c r="X22" i="3" a="1"/>
  <c r="X22" i="3"/>
  <c r="Y22" i="3"/>
  <c r="AA22" i="3"/>
  <c r="B23" i="3" a="1"/>
  <c r="B23" i="3"/>
  <c r="C23" i="3" a="1"/>
  <c r="C23" i="3"/>
  <c r="D23" i="3" a="1"/>
  <c r="D23" i="3"/>
  <c r="G23" i="3" a="1"/>
  <c r="G23" i="3"/>
  <c r="H23" i="3" a="1"/>
  <c r="H23" i="3"/>
  <c r="I23" i="3" a="1"/>
  <c r="I23" i="3"/>
  <c r="L23" i="3" a="1"/>
  <c r="L23" i="3"/>
  <c r="M23" i="3"/>
  <c r="O23" i="3"/>
  <c r="R23" i="3" a="1"/>
  <c r="R23" i="3"/>
  <c r="S23" i="3"/>
  <c r="U23" i="3"/>
  <c r="X23" i="3" a="1"/>
  <c r="X23" i="3"/>
  <c r="Y23" i="3"/>
  <c r="AA23" i="3"/>
  <c r="B24" i="3" a="1"/>
  <c r="B24" i="3"/>
  <c r="C24" i="3" a="1"/>
  <c r="C24" i="3"/>
  <c r="D24" i="3" a="1"/>
  <c r="D24" i="3"/>
  <c r="G24" i="3" a="1"/>
  <c r="G24" i="3"/>
  <c r="H24" i="3" a="1"/>
  <c r="H24" i="3"/>
  <c r="I24" i="3" a="1"/>
  <c r="I24" i="3"/>
  <c r="L24" i="3" a="1"/>
  <c r="L24" i="3"/>
  <c r="M24" i="3"/>
  <c r="O24" i="3"/>
  <c r="R24" i="3" a="1"/>
  <c r="R24" i="3"/>
  <c r="S24" i="3"/>
  <c r="U24" i="3"/>
  <c r="X24" i="3" a="1"/>
  <c r="X24" i="3"/>
  <c r="Y24" i="3"/>
  <c r="AA24" i="3"/>
  <c r="B25" i="3" a="1"/>
  <c r="B25" i="3"/>
  <c r="C25" i="3" a="1"/>
  <c r="C25" i="3"/>
  <c r="D25" i="3" a="1"/>
  <c r="D25" i="3"/>
  <c r="G25" i="3" a="1"/>
  <c r="G25" i="3"/>
  <c r="H25" i="3" a="1"/>
  <c r="H25" i="3"/>
  <c r="I25" i="3" a="1"/>
  <c r="I25" i="3"/>
  <c r="L25" i="3" a="1"/>
  <c r="L25" i="3"/>
  <c r="M25" i="3"/>
  <c r="O25" i="3"/>
  <c r="R25" i="3" a="1"/>
  <c r="R25" i="3"/>
  <c r="S25" i="3"/>
  <c r="U25" i="3"/>
  <c r="X25" i="3" a="1"/>
  <c r="X25" i="3"/>
  <c r="Y25" i="3"/>
  <c r="AA25" i="3"/>
  <c r="B26" i="3" a="1"/>
  <c r="B26" i="3"/>
  <c r="C26" i="3" a="1"/>
  <c r="C26" i="3"/>
  <c r="D26" i="3" a="1"/>
  <c r="D26" i="3"/>
  <c r="G26" i="3" a="1"/>
  <c r="G26" i="3"/>
  <c r="H26" i="3" a="1"/>
  <c r="H26" i="3"/>
  <c r="I26" i="3" a="1"/>
  <c r="I26" i="3"/>
  <c r="L26" i="3" a="1"/>
  <c r="L26" i="3"/>
  <c r="M26" i="3"/>
  <c r="O26" i="3"/>
  <c r="R26" i="3" a="1"/>
  <c r="R26" i="3"/>
  <c r="S26" i="3"/>
  <c r="U26" i="3"/>
  <c r="X26" i="3" a="1"/>
  <c r="X26" i="3"/>
  <c r="Y26" i="3"/>
  <c r="AA26" i="3"/>
  <c r="B27" i="3" a="1"/>
  <c r="B27" i="3"/>
  <c r="C27" i="3" a="1"/>
  <c r="C27" i="3"/>
  <c r="D27" i="3" a="1"/>
  <c r="D27" i="3"/>
  <c r="G27" i="3" a="1"/>
  <c r="G27" i="3"/>
  <c r="H27" i="3" a="1"/>
  <c r="H27" i="3"/>
  <c r="I27" i="3" a="1"/>
  <c r="I27" i="3"/>
  <c r="L27" i="3" a="1"/>
  <c r="L27" i="3"/>
  <c r="M27" i="3"/>
  <c r="O27" i="3"/>
  <c r="R27" i="3" a="1"/>
  <c r="R27" i="3"/>
  <c r="S27" i="3"/>
  <c r="U27" i="3"/>
  <c r="X27" i="3" a="1"/>
  <c r="X27" i="3"/>
  <c r="Y27" i="3"/>
  <c r="AA27" i="3"/>
  <c r="B28" i="3" a="1"/>
  <c r="B28" i="3"/>
  <c r="C28" i="3" a="1"/>
  <c r="C28" i="3"/>
  <c r="D28" i="3" a="1"/>
  <c r="D28" i="3"/>
  <c r="G28" i="3" a="1"/>
  <c r="G28" i="3"/>
  <c r="H28" i="3" a="1"/>
  <c r="H28" i="3"/>
  <c r="I28" i="3" a="1"/>
  <c r="I28" i="3"/>
  <c r="L28" i="3" a="1"/>
  <c r="L28" i="3"/>
  <c r="M28" i="3"/>
  <c r="O28" i="3"/>
  <c r="R28" i="3" a="1"/>
  <c r="R28" i="3"/>
  <c r="S28" i="3"/>
  <c r="U28" i="3"/>
  <c r="X28" i="3" a="1"/>
  <c r="X28" i="3"/>
  <c r="Y28" i="3"/>
  <c r="AA28" i="3"/>
  <c r="B29" i="3" a="1"/>
  <c r="B29" i="3"/>
  <c r="C29" i="3" a="1"/>
  <c r="C29" i="3"/>
  <c r="D29" i="3" a="1"/>
  <c r="D29" i="3"/>
  <c r="G29" i="3" a="1"/>
  <c r="G29" i="3"/>
  <c r="H29" i="3" a="1"/>
  <c r="H29" i="3"/>
  <c r="I29" i="3" a="1"/>
  <c r="I29" i="3"/>
  <c r="L29" i="3" a="1"/>
  <c r="L29" i="3"/>
  <c r="M29" i="3"/>
  <c r="O29" i="3"/>
  <c r="R29" i="3" a="1"/>
  <c r="R29" i="3"/>
  <c r="S29" i="3"/>
  <c r="U29" i="3"/>
  <c r="X29" i="3" a="1"/>
  <c r="X29" i="3"/>
  <c r="Y29" i="3"/>
  <c r="AA29" i="3"/>
  <c r="B30" i="3" a="1"/>
  <c r="B30" i="3"/>
  <c r="C30" i="3" a="1"/>
  <c r="C30" i="3"/>
  <c r="D30" i="3" a="1"/>
  <c r="D30" i="3"/>
  <c r="G30" i="3" a="1"/>
  <c r="G30" i="3"/>
  <c r="H30" i="3" a="1"/>
  <c r="H30" i="3"/>
  <c r="I30" i="3" a="1"/>
  <c r="I30" i="3"/>
  <c r="L30" i="3" a="1"/>
  <c r="L30" i="3"/>
  <c r="M30" i="3"/>
  <c r="O30" i="3"/>
  <c r="R30" i="3" a="1"/>
  <c r="R30" i="3"/>
  <c r="S30" i="3"/>
  <c r="U30" i="3"/>
  <c r="X30" i="3" a="1"/>
  <c r="X30" i="3"/>
  <c r="Y30" i="3"/>
  <c r="AA30" i="3"/>
  <c r="B31" i="3" a="1"/>
  <c r="B31" i="3"/>
  <c r="C31" i="3" a="1"/>
  <c r="C31" i="3"/>
  <c r="D31" i="3" a="1"/>
  <c r="D31" i="3"/>
  <c r="G31" i="3" a="1"/>
  <c r="G31" i="3"/>
  <c r="H31" i="3" a="1"/>
  <c r="H31" i="3"/>
  <c r="I31" i="3" a="1"/>
  <c r="I31" i="3"/>
  <c r="L31" i="3" a="1"/>
  <c r="L31" i="3"/>
  <c r="M31" i="3"/>
  <c r="O31" i="3"/>
  <c r="R31" i="3" a="1"/>
  <c r="R31" i="3"/>
  <c r="S31" i="3"/>
  <c r="U31" i="3"/>
  <c r="X31" i="3" a="1"/>
  <c r="X31" i="3"/>
  <c r="Y31" i="3"/>
  <c r="AA31" i="3"/>
  <c r="B32" i="3" a="1"/>
  <c r="B32" i="3"/>
  <c r="C32" i="3" a="1"/>
  <c r="C32" i="3"/>
  <c r="D32" i="3" a="1"/>
  <c r="D32" i="3"/>
  <c r="G32" i="3" a="1"/>
  <c r="G32" i="3"/>
  <c r="H32" i="3" a="1"/>
  <c r="H32" i="3"/>
  <c r="I32" i="3" a="1"/>
  <c r="I32" i="3"/>
  <c r="L32" i="3" a="1"/>
  <c r="L32" i="3"/>
  <c r="M32" i="3"/>
  <c r="O32" i="3"/>
  <c r="R32" i="3" a="1"/>
  <c r="P14" i="3" l="1" a="1"/>
  <c r="P14" i="3" s="1"/>
  <c r="N14" i="3" a="1"/>
  <c r="N14" i="3" s="1"/>
  <c r="R32" i="3"/>
  <c r="S32" i="3"/>
  <c r="U32" i="3"/>
  <c r="X32" i="3" a="1"/>
  <c r="V14" i="3" l="1" a="1"/>
  <c r="V14" i="3" s="1"/>
  <c r="T14" i="3" a="1"/>
  <c r="T14" i="3" s="1"/>
  <c r="X32" i="3"/>
  <c r="Y32" i="3"/>
  <c r="AA32" i="3"/>
  <c r="AB14" i="3" l="1" a="1"/>
  <c r="AB14" i="3" s="1"/>
  <c r="Z14" i="3" a="1"/>
  <c r="Z14" i="3" s="1"/>
  <c r="B37" i="3"/>
  <c r="C37" i="3"/>
  <c r="B38" i="3"/>
  <c r="C38" i="3"/>
  <c r="B39" i="3"/>
  <c r="C39" i="3"/>
  <c r="B40" i="3"/>
  <c r="C40" i="3"/>
  <c r="B43" i="3"/>
  <c r="C43" i="3"/>
  <c r="B44" i="3"/>
  <c r="C44" i="3"/>
  <c r="C11" i="2" a="1"/>
  <c r="C11" i="2"/>
  <c r="H11" i="2" a="1"/>
  <c r="H11" i="2"/>
  <c r="M11" i="2" a="1"/>
  <c r="M11" i="2"/>
  <c r="R11" i="2" a="1"/>
  <c r="R11" i="2"/>
  <c r="W11" i="2" a="1"/>
  <c r="W11" i="2"/>
  <c r="B14" i="2" a="1"/>
  <c r="B14" i="2"/>
  <c r="C14" i="2" a="1"/>
  <c r="C14" i="2"/>
  <c r="D14" i="2" a="1"/>
  <c r="D14" i="2"/>
  <c r="G14" i="2" a="1"/>
  <c r="G14" i="2"/>
  <c r="H14" i="2" a="1"/>
  <c r="H14" i="2"/>
  <c r="I14" i="2" a="1"/>
  <c r="I14" i="2"/>
  <c r="L14" i="2" a="1"/>
  <c r="L14" i="2"/>
  <c r="M14" i="2" a="1"/>
  <c r="M14" i="2"/>
  <c r="N14" i="2" a="1"/>
  <c r="N14" i="2"/>
  <c r="Q14" i="2" a="1"/>
  <c r="Q14" i="2"/>
  <c r="R14" i="2" a="1"/>
  <c r="R14" i="2"/>
  <c r="S14" i="2" a="1"/>
  <c r="S14" i="2"/>
  <c r="V14" i="2" a="1"/>
  <c r="V14" i="2"/>
  <c r="W14" i="2" a="1"/>
  <c r="W14" i="2"/>
  <c r="X14" i="2" a="1"/>
  <c r="X14" i="2"/>
  <c r="B15" i="2" a="1"/>
  <c r="B15" i="2"/>
  <c r="C15" i="2" a="1"/>
  <c r="C15" i="2"/>
  <c r="D15" i="2" a="1"/>
  <c r="D15" i="2"/>
  <c r="G15" i="2" a="1"/>
  <c r="G15" i="2"/>
  <c r="H15" i="2" a="1"/>
  <c r="H15" i="2"/>
  <c r="I15" i="2" a="1"/>
  <c r="I15" i="2"/>
  <c r="L15" i="2" a="1"/>
  <c r="L15" i="2"/>
  <c r="M15" i="2" a="1"/>
  <c r="M15" i="2"/>
  <c r="N15" i="2" a="1"/>
  <c r="N15" i="2"/>
  <c r="Q15" i="2" a="1"/>
  <c r="Q15" i="2"/>
  <c r="R15" i="2" a="1"/>
  <c r="R15" i="2"/>
  <c r="S15" i="2" a="1"/>
  <c r="S15" i="2"/>
  <c r="V15" i="2" a="1"/>
  <c r="V15" i="2"/>
  <c r="W15" i="2" a="1"/>
  <c r="W15" i="2"/>
  <c r="X15" i="2" a="1"/>
  <c r="X15" i="2"/>
  <c r="B16" i="2" a="1"/>
  <c r="B16" i="2"/>
  <c r="C16" i="2" a="1"/>
  <c r="C16" i="2"/>
  <c r="D16" i="2" a="1"/>
  <c r="D16" i="2"/>
  <c r="G16" i="2" a="1"/>
  <c r="G16" i="2"/>
  <c r="H16" i="2" a="1"/>
  <c r="H16" i="2"/>
  <c r="I16" i="2" a="1"/>
  <c r="I16" i="2"/>
  <c r="L16" i="2" a="1"/>
  <c r="L16" i="2"/>
  <c r="M16" i="2" a="1"/>
  <c r="M16" i="2"/>
  <c r="N16" i="2" a="1"/>
  <c r="N16" i="2"/>
  <c r="Q16" i="2" a="1"/>
  <c r="Q16" i="2"/>
  <c r="R16" i="2" a="1"/>
  <c r="R16" i="2"/>
  <c r="S16" i="2" a="1"/>
  <c r="S16" i="2"/>
  <c r="V16" i="2" a="1"/>
  <c r="V16" i="2"/>
  <c r="W16" i="2" a="1"/>
  <c r="W16" i="2"/>
  <c r="X16" i="2" a="1"/>
  <c r="X16" i="2"/>
  <c r="B17" i="2" a="1"/>
  <c r="B17" i="2"/>
  <c r="C17" i="2" a="1"/>
  <c r="C17" i="2"/>
  <c r="D17" i="2" a="1"/>
  <c r="D17" i="2"/>
  <c r="G17" i="2" a="1"/>
  <c r="G17" i="2"/>
  <c r="H17" i="2" a="1"/>
  <c r="H17" i="2"/>
  <c r="I17" i="2" a="1"/>
  <c r="I17" i="2"/>
  <c r="L17" i="2" a="1"/>
  <c r="L17" i="2"/>
  <c r="M17" i="2" a="1"/>
  <c r="M17" i="2"/>
  <c r="N17" i="2" a="1"/>
  <c r="N17" i="2"/>
  <c r="Q17" i="2" a="1"/>
  <c r="Q17" i="2"/>
  <c r="R17" i="2" a="1"/>
  <c r="R17" i="2"/>
  <c r="S17" i="2" a="1"/>
  <c r="S17" i="2"/>
  <c r="V17" i="2" a="1"/>
  <c r="V17" i="2"/>
  <c r="W17" i="2" a="1"/>
  <c r="W17" i="2"/>
  <c r="X17" i="2" a="1"/>
  <c r="X17" i="2"/>
  <c r="B18" i="2" a="1"/>
  <c r="B18" i="2"/>
  <c r="C18" i="2" a="1"/>
  <c r="C18" i="2"/>
  <c r="D18" i="2" a="1"/>
  <c r="D18" i="2"/>
  <c r="G18" i="2" a="1"/>
  <c r="G18" i="2"/>
  <c r="H18" i="2" a="1"/>
  <c r="H18" i="2"/>
  <c r="I18" i="2" a="1"/>
  <c r="I18" i="2"/>
  <c r="L18" i="2" a="1"/>
  <c r="L18" i="2"/>
  <c r="M18" i="2" a="1"/>
  <c r="M18" i="2"/>
  <c r="N18" i="2" a="1"/>
  <c r="N18" i="2"/>
  <c r="Q18" i="2" a="1"/>
  <c r="Q18" i="2"/>
  <c r="R18" i="2" a="1"/>
  <c r="R18" i="2"/>
  <c r="S18" i="2" a="1"/>
  <c r="S18" i="2"/>
  <c r="V18" i="2" a="1"/>
  <c r="V18" i="2"/>
  <c r="W18" i="2" a="1"/>
  <c r="W18" i="2"/>
  <c r="X18" i="2" a="1"/>
  <c r="X18" i="2"/>
  <c r="B19" i="2" a="1"/>
  <c r="B19" i="2"/>
  <c r="C19" i="2" a="1"/>
  <c r="C19" i="2"/>
  <c r="D19" i="2" a="1"/>
  <c r="D19" i="2"/>
  <c r="G19" i="2" a="1"/>
  <c r="G19" i="2"/>
  <c r="H19" i="2" a="1"/>
  <c r="H19" i="2"/>
  <c r="I19" i="2" a="1"/>
  <c r="I19" i="2"/>
  <c r="L19" i="2" a="1"/>
  <c r="L19" i="2"/>
  <c r="M19" i="2" a="1"/>
  <c r="M19" i="2"/>
  <c r="N19" i="2" a="1"/>
  <c r="N19" i="2"/>
  <c r="Q19" i="2" a="1"/>
  <c r="Q19" i="2"/>
  <c r="R19" i="2" a="1"/>
  <c r="R19" i="2"/>
  <c r="S19" i="2" a="1"/>
  <c r="S19" i="2"/>
  <c r="V19" i="2" a="1"/>
  <c r="V19" i="2"/>
  <c r="W19" i="2" a="1"/>
  <c r="W19" i="2"/>
  <c r="X19" i="2" a="1"/>
  <c r="X19" i="2"/>
  <c r="B20" i="2" a="1"/>
  <c r="B20" i="2"/>
  <c r="C20" i="2" a="1"/>
  <c r="C20" i="2"/>
  <c r="D20" i="2" a="1"/>
  <c r="D20" i="2"/>
  <c r="G20" i="2" a="1"/>
  <c r="G20" i="2"/>
  <c r="H20" i="2" a="1"/>
  <c r="H20" i="2"/>
  <c r="I20" i="2" a="1"/>
  <c r="I20" i="2"/>
  <c r="L20" i="2" a="1"/>
  <c r="L20" i="2"/>
  <c r="M20" i="2" a="1"/>
  <c r="M20" i="2"/>
  <c r="N20" i="2" a="1"/>
  <c r="N20" i="2"/>
  <c r="Q20" i="2" a="1"/>
  <c r="Q20" i="2"/>
  <c r="R20" i="2" a="1"/>
  <c r="R20" i="2"/>
  <c r="S20" i="2" a="1"/>
  <c r="S20" i="2"/>
  <c r="V20" i="2" a="1"/>
  <c r="V20" i="2"/>
  <c r="W20" i="2" a="1"/>
  <c r="W20" i="2"/>
  <c r="X20" i="2" a="1"/>
  <c r="X20" i="2"/>
  <c r="B21" i="2" a="1"/>
  <c r="B21" i="2"/>
  <c r="C21" i="2" a="1"/>
  <c r="C21" i="2"/>
  <c r="D21" i="2" a="1"/>
  <c r="D21" i="2"/>
  <c r="G21" i="2" a="1"/>
  <c r="G21" i="2"/>
  <c r="H21" i="2" a="1"/>
  <c r="H21" i="2"/>
  <c r="I21" i="2" a="1"/>
  <c r="I21" i="2"/>
  <c r="L21" i="2" a="1"/>
  <c r="L21" i="2"/>
  <c r="M21" i="2" a="1"/>
  <c r="M21" i="2"/>
  <c r="N21" i="2" a="1"/>
  <c r="N21" i="2"/>
  <c r="Q21" i="2" a="1"/>
  <c r="Q21" i="2"/>
  <c r="R21" i="2" a="1"/>
  <c r="R21" i="2"/>
  <c r="S21" i="2" a="1"/>
  <c r="S21" i="2"/>
  <c r="V21" i="2" a="1"/>
  <c r="V21" i="2"/>
  <c r="W21" i="2" a="1"/>
  <c r="W21" i="2"/>
  <c r="X21" i="2" a="1"/>
  <c r="X21" i="2"/>
  <c r="B22" i="2" a="1"/>
  <c r="B22" i="2"/>
  <c r="C22" i="2" a="1"/>
  <c r="C22" i="2"/>
  <c r="D22" i="2" a="1"/>
  <c r="D22" i="2"/>
  <c r="G22" i="2" a="1"/>
  <c r="G22" i="2"/>
  <c r="H22" i="2" a="1"/>
  <c r="H22" i="2"/>
  <c r="I22" i="2" a="1"/>
  <c r="I22" i="2"/>
  <c r="L22" i="2" a="1"/>
  <c r="L22" i="2"/>
  <c r="M22" i="2" a="1"/>
  <c r="M22" i="2"/>
  <c r="N22" i="2" a="1"/>
  <c r="N22" i="2"/>
  <c r="Q22" i="2" a="1"/>
  <c r="Q22" i="2"/>
  <c r="R22" i="2" a="1"/>
  <c r="R22" i="2"/>
  <c r="S22" i="2" a="1"/>
  <c r="S22" i="2"/>
  <c r="V22" i="2" a="1"/>
  <c r="V22" i="2"/>
  <c r="W22" i="2" a="1"/>
  <c r="W22" i="2"/>
  <c r="X22" i="2" a="1"/>
  <c r="X22" i="2"/>
  <c r="B23" i="2" a="1"/>
  <c r="B23" i="2"/>
  <c r="C23" i="2" a="1"/>
  <c r="C23" i="2"/>
  <c r="D23" i="2" a="1"/>
  <c r="D23" i="2"/>
  <c r="G23" i="2" a="1"/>
  <c r="G23" i="2"/>
  <c r="H23" i="2" a="1"/>
  <c r="H23" i="2"/>
  <c r="I23" i="2" a="1"/>
  <c r="I23" i="2"/>
  <c r="L23" i="2" a="1"/>
  <c r="L23" i="2"/>
  <c r="M23" i="2" a="1"/>
  <c r="M23" i="2"/>
  <c r="N23" i="2" a="1"/>
  <c r="N23" i="2"/>
  <c r="Q23" i="2" a="1"/>
  <c r="Q23" i="2"/>
  <c r="R23" i="2" a="1"/>
  <c r="R23" i="2"/>
  <c r="S23" i="2" a="1"/>
  <c r="S23" i="2"/>
  <c r="V23" i="2" a="1"/>
  <c r="V23" i="2"/>
  <c r="W23" i="2" a="1"/>
  <c r="W23" i="2"/>
  <c r="X23" i="2" a="1"/>
  <c r="X23" i="2"/>
  <c r="B24" i="2" a="1"/>
  <c r="B24" i="2"/>
  <c r="C24" i="2" a="1"/>
  <c r="C24" i="2"/>
  <c r="D24" i="2" a="1"/>
  <c r="D24" i="2"/>
  <c r="G24" i="2" a="1"/>
  <c r="G24" i="2"/>
  <c r="H24" i="2" a="1"/>
  <c r="H24" i="2"/>
  <c r="I24" i="2" a="1"/>
  <c r="I24" i="2"/>
  <c r="L24" i="2" a="1"/>
  <c r="L24" i="2"/>
  <c r="M24" i="2" a="1"/>
  <c r="M24" i="2"/>
  <c r="N24" i="2" a="1"/>
  <c r="N24" i="2"/>
  <c r="Q24" i="2" a="1"/>
  <c r="Q24" i="2"/>
  <c r="R24" i="2" a="1"/>
  <c r="R24" i="2"/>
  <c r="S24" i="2" a="1"/>
  <c r="S24" i="2"/>
  <c r="V24" i="2" a="1"/>
  <c r="V24" i="2"/>
  <c r="W24" i="2" a="1"/>
  <c r="W24" i="2"/>
  <c r="X24" i="2" a="1"/>
  <c r="X24" i="2"/>
  <c r="B25" i="2" a="1"/>
  <c r="B25" i="2"/>
  <c r="C25" i="2" a="1"/>
  <c r="C25" i="2"/>
  <c r="D25" i="2" a="1"/>
  <c r="D25" i="2"/>
  <c r="G25" i="2" a="1"/>
  <c r="G25" i="2"/>
  <c r="H25" i="2" a="1"/>
  <c r="H25" i="2"/>
  <c r="I25" i="2" a="1"/>
  <c r="I25" i="2"/>
  <c r="L25" i="2" a="1"/>
  <c r="L25" i="2"/>
  <c r="M25" i="2" a="1"/>
  <c r="M25" i="2"/>
  <c r="N25" i="2" a="1"/>
  <c r="N25" i="2"/>
  <c r="Q25" i="2" a="1"/>
  <c r="Q25" i="2"/>
  <c r="R25" i="2" a="1"/>
  <c r="R25" i="2"/>
  <c r="S25" i="2" a="1"/>
  <c r="S25" i="2"/>
  <c r="V25" i="2" a="1"/>
  <c r="V25" i="2"/>
  <c r="W25" i="2" a="1"/>
  <c r="W25" i="2"/>
  <c r="X25" i="2" a="1"/>
  <c r="X25" i="2"/>
  <c r="B26" i="2" a="1"/>
  <c r="B26" i="2"/>
  <c r="C26" i="2" a="1"/>
  <c r="C26" i="2"/>
  <c r="D26" i="2" a="1"/>
  <c r="D26" i="2"/>
  <c r="G26" i="2" a="1"/>
  <c r="G26" i="2"/>
  <c r="H26" i="2" a="1"/>
  <c r="H26" i="2"/>
  <c r="I26" i="2" a="1"/>
  <c r="I26" i="2"/>
  <c r="L26" i="2" a="1"/>
  <c r="L26" i="2"/>
  <c r="M26" i="2" a="1"/>
  <c r="M26" i="2"/>
  <c r="N26" i="2" a="1"/>
  <c r="N26" i="2"/>
  <c r="Q26" i="2" a="1"/>
  <c r="Q26" i="2"/>
  <c r="R26" i="2" a="1"/>
  <c r="R26" i="2"/>
  <c r="S26" i="2" a="1"/>
  <c r="S26" i="2"/>
  <c r="V26" i="2" a="1"/>
  <c r="V26" i="2"/>
  <c r="W26" i="2" a="1"/>
  <c r="W26" i="2"/>
  <c r="X26" i="2" a="1"/>
  <c r="X26" i="2"/>
  <c r="B27" i="2" a="1"/>
  <c r="B27" i="2"/>
  <c r="C27" i="2" a="1"/>
  <c r="C27" i="2"/>
  <c r="D27" i="2" a="1"/>
  <c r="D27" i="2"/>
  <c r="G27" i="2" a="1"/>
  <c r="G27" i="2"/>
  <c r="H27" i="2" a="1"/>
  <c r="H27" i="2"/>
  <c r="I27" i="2" a="1"/>
  <c r="I27" i="2"/>
  <c r="L27" i="2" a="1"/>
  <c r="L27" i="2"/>
  <c r="M27" i="2" a="1"/>
  <c r="M27" i="2"/>
  <c r="N27" i="2" a="1"/>
  <c r="N27" i="2"/>
  <c r="Q27" i="2" a="1"/>
  <c r="Q27" i="2"/>
  <c r="R27" i="2" a="1"/>
  <c r="R27" i="2"/>
  <c r="S27" i="2" a="1"/>
  <c r="S27" i="2"/>
  <c r="V27" i="2" a="1"/>
  <c r="V27" i="2"/>
  <c r="W27" i="2" a="1"/>
  <c r="W27" i="2"/>
  <c r="X27" i="2" a="1"/>
  <c r="X27" i="2"/>
  <c r="B28" i="2" a="1"/>
  <c r="B28" i="2"/>
  <c r="C28" i="2" a="1"/>
  <c r="C28" i="2"/>
  <c r="D28" i="2" a="1"/>
  <c r="D28" i="2"/>
  <c r="G28" i="2" a="1"/>
  <c r="G28" i="2"/>
  <c r="H28" i="2" a="1"/>
  <c r="H28" i="2"/>
  <c r="I28" i="2" a="1"/>
  <c r="I28" i="2"/>
  <c r="L28" i="2" a="1"/>
  <c r="L28" i="2"/>
  <c r="M28" i="2" a="1"/>
  <c r="M28" i="2"/>
  <c r="N28" i="2" a="1"/>
  <c r="N28" i="2"/>
  <c r="Q28" i="2" a="1"/>
  <c r="Q28" i="2"/>
  <c r="R28" i="2" a="1"/>
  <c r="R28" i="2"/>
  <c r="S28" i="2" a="1"/>
  <c r="S28" i="2"/>
  <c r="V28" i="2" a="1"/>
  <c r="V28" i="2"/>
  <c r="W28" i="2" a="1"/>
  <c r="W28" i="2"/>
  <c r="X28" i="2" a="1"/>
  <c r="X28" i="2"/>
  <c r="B29" i="2" a="1"/>
  <c r="B29" i="2"/>
  <c r="C29" i="2" a="1"/>
  <c r="C29" i="2"/>
  <c r="D29" i="2" a="1"/>
  <c r="D29" i="2"/>
  <c r="G29" i="2" a="1"/>
  <c r="G29" i="2"/>
  <c r="H29" i="2" a="1"/>
  <c r="H29" i="2"/>
  <c r="I29" i="2" a="1"/>
  <c r="I29" i="2"/>
  <c r="L29" i="2" a="1"/>
  <c r="L29" i="2"/>
  <c r="M29" i="2" a="1"/>
  <c r="M29" i="2"/>
  <c r="N29" i="2" a="1"/>
  <c r="N29" i="2"/>
  <c r="Q29" i="2" a="1"/>
  <c r="Q29" i="2"/>
  <c r="R29" i="2" a="1"/>
  <c r="R29" i="2"/>
  <c r="S29" i="2" a="1"/>
  <c r="S29" i="2"/>
  <c r="V29" i="2" a="1"/>
  <c r="V29" i="2"/>
  <c r="W29" i="2" a="1"/>
  <c r="W29" i="2"/>
  <c r="X29" i="2" a="1"/>
  <c r="X29" i="2"/>
  <c r="B30" i="2" a="1"/>
  <c r="B30" i="2"/>
  <c r="C30" i="2" a="1"/>
  <c r="C30" i="2"/>
  <c r="D30" i="2" a="1"/>
  <c r="D30" i="2"/>
  <c r="G30" i="2" a="1"/>
  <c r="G30" i="2"/>
  <c r="H30" i="2" a="1"/>
  <c r="H30" i="2"/>
  <c r="I30" i="2" a="1"/>
  <c r="I30" i="2"/>
  <c r="L30" i="2" a="1"/>
  <c r="L30" i="2"/>
  <c r="M30" i="2" a="1"/>
  <c r="M30" i="2"/>
  <c r="N30" i="2" a="1"/>
  <c r="N30" i="2"/>
  <c r="Q30" i="2" a="1"/>
  <c r="Q30" i="2"/>
  <c r="R30" i="2" a="1"/>
  <c r="R30" i="2"/>
  <c r="S30" i="2" a="1"/>
  <c r="S30" i="2"/>
  <c r="V30" i="2" a="1"/>
  <c r="V30" i="2"/>
  <c r="W30" i="2" a="1"/>
  <c r="W30" i="2"/>
  <c r="X30" i="2" a="1"/>
  <c r="X30" i="2"/>
  <c r="B31" i="2" a="1"/>
  <c r="B31" i="2"/>
  <c r="C31" i="2" a="1"/>
  <c r="C31" i="2"/>
  <c r="D31" i="2" a="1"/>
  <c r="D31" i="2"/>
  <c r="G31" i="2" a="1"/>
  <c r="G31" i="2"/>
  <c r="H31" i="2" a="1"/>
  <c r="H31" i="2"/>
  <c r="I31" i="2" a="1"/>
  <c r="I31" i="2"/>
  <c r="L31" i="2" a="1"/>
  <c r="L31" i="2"/>
  <c r="M31" i="2" a="1"/>
  <c r="M31" i="2"/>
  <c r="N31" i="2" a="1"/>
  <c r="N31" i="2"/>
  <c r="Q31" i="2" a="1"/>
  <c r="Q31" i="2"/>
  <c r="R31" i="2" a="1"/>
  <c r="R31" i="2"/>
  <c r="S31" i="2" a="1"/>
  <c r="S31" i="2"/>
  <c r="V31" i="2" a="1"/>
  <c r="V31" i="2"/>
  <c r="W31" i="2" a="1"/>
  <c r="W31" i="2"/>
  <c r="X31" i="2" a="1"/>
  <c r="X31" i="2"/>
  <c r="B32" i="2" a="1"/>
  <c r="B32" i="2"/>
  <c r="C32" i="2" a="1"/>
  <c r="C32" i="2"/>
  <c r="D32" i="2" a="1"/>
  <c r="D32" i="2"/>
  <c r="G32" i="2" a="1"/>
  <c r="G32" i="2"/>
  <c r="H32" i="2" a="1"/>
  <c r="H32" i="2"/>
  <c r="I32" i="2" a="1"/>
  <c r="I32" i="2"/>
  <c r="L32" i="2" a="1"/>
  <c r="L32" i="2"/>
  <c r="M32" i="2" a="1"/>
  <c r="M32" i="2"/>
  <c r="N32" i="2" a="1"/>
  <c r="N32" i="2"/>
  <c r="Q32" i="2" a="1"/>
  <c r="Q32" i="2"/>
  <c r="R32" i="2" a="1"/>
  <c r="R32" i="2"/>
  <c r="S32" i="2" a="1"/>
  <c r="S32" i="2"/>
  <c r="V32" i="2" a="1"/>
  <c r="V32" i="2"/>
  <c r="W32" i="2" a="1"/>
  <c r="W32" i="2"/>
  <c r="X32" i="2" a="1"/>
  <c r="X32" i="2"/>
  <c r="B37" i="2"/>
  <c r="C37" i="2"/>
  <c r="D37" i="2"/>
  <c r="E37" i="2"/>
  <c r="B38" i="2"/>
  <c r="C38" i="2"/>
  <c r="D38" i="2"/>
  <c r="E38" i="2"/>
  <c r="B39" i="2"/>
  <c r="C39" i="2"/>
  <c r="D39" i="2"/>
  <c r="E39" i="2"/>
  <c r="B40" i="2"/>
  <c r="C40" i="2"/>
  <c r="D40" i="2"/>
  <c r="E40" i="2"/>
  <c r="B43" i="2"/>
  <c r="C43" i="2"/>
  <c r="D43" i="2"/>
  <c r="E43" i="2"/>
  <c r="B44" i="2"/>
  <c r="C44" i="2"/>
  <c r="D44" i="2"/>
  <c r="E4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<sst xmlns="http://schemas.openxmlformats.org/spreadsheetml/2006/main" count="376" uniqueCount="97">
  <si>
    <t>Click here to access the PMT!</t>
  </si>
  <si>
    <t>The data the populates in the PMT Table can be reported into the PMT table for each population. Log in to your community's PMT at https://login.builtforzero.org/ (Password: shiftshappen2019)</t>
  </si>
  <si>
    <t xml:space="preserve">The tables in the added sheets will populated based on the data in the reports you downloaded. If the populated data does not look right or is returning errors, double check that the column identifiers in rows 5-13 match your report outputs. If additional columns have been added to your report, the column identifiers may need to be adjusted. </t>
  </si>
  <si>
    <t>In the pop-up window, find the Outflow report that you downloaded in Step 2 under "In book:", under "Before sheet:" select the placement of the sheet, and click "Create a copy" (See image in Step 5)</t>
  </si>
  <si>
    <t>Right click on the sheet name and select "Move or Copy…" (see image in Step 4)</t>
  </si>
  <si>
    <t>In this workbook, find the "v4.11 Outflow" sheet</t>
  </si>
  <si>
    <t>In the v4.11 Active and Inflow sheet, update the date parameters in the Return from Housed and Return from Inactive categories to reflect the 1st day of the reporting month as the Start Date and the Effective Date as the End Date.</t>
  </si>
  <si>
    <t xml:space="preserve">The LOT from ID to Housing calculations cannot be found in the v4.11 PMT tables. Please use v2024 of the report and the corresponding PMT tables for those calculations. </t>
  </si>
  <si>
    <t>LOT from ID to Housing calculations</t>
  </si>
  <si>
    <t>The PMT tables for v4.11 do not include calculations for Youth and Family.</t>
  </si>
  <si>
    <t>Families and Youth PMT calculations</t>
  </si>
  <si>
    <t>In the pop-up window, find the Inflow report that you downloaded in step 2 under "In book:", under "Before sheet:" select the placement of the sheet, and click "Create a copy"</t>
  </si>
  <si>
    <r>
      <t xml:space="preserve">The chronic age-in count may include folks that have aged into chronic as of the report effective date (i.e. the day after the last day of the reporting period). You will need to look at the Active Client Details tab in the Inflow report to double check if any of the folks counted in the inflow tables should be removed due to having a chronic age-in date that is not within the reporting month. 
</t>
    </r>
    <r>
      <rPr>
        <b/>
        <sz val="12"/>
        <color theme="1"/>
        <rFont val="Aptos Narrow"/>
        <family val="2"/>
        <scheme val="minor"/>
      </rPr>
      <t>Steps:</t>
    </r>
    <r>
      <rPr>
        <sz val="12"/>
        <color theme="1"/>
        <rFont val="Aptos Narrow"/>
        <family val="2"/>
        <scheme val="minor"/>
      </rPr>
      <t xml:space="preserve"> In the Inflow report, navigate to the Active Client Details for Viz tab. Filter the Age-In to Chronic column to show only Yes values. Review the dates in the Chronic Aging Date column and if there are any dates outside of the reporting month, deduct those from the total number of folks that are counted as chronic age-in. </t>
    </r>
  </si>
  <si>
    <t>Overcounting Chronic Age-in</t>
  </si>
  <si>
    <t>Link to BFZ Reporting Reference Guide: https://docs.google.com/document/d/1XpuuzoVuCtXfKU7ZeaM_u-hMwwEcZK6NzdXoEteMqNM/edit#heading=h.77thvydgt9we</t>
  </si>
  <si>
    <t>Right click on the sheet name and select "Move or Copy…"</t>
  </si>
  <si>
    <t xml:space="preserve">The PMT tables are designed to match Built for Zero's population definitions regarding household type, veteran status, and chronic status. Use the BFZ Reporting Reference Guide for detailed definitions of each population, subpopulation, and reporting category. </t>
  </si>
  <si>
    <t>In this workbook, find the "v4.11 Active and Inflow" sheet</t>
  </si>
  <si>
    <t xml:space="preserve">Any records with the value "No HoH or DOB Missing in the BFZ Household Type field are not included in household population or subpopulation in the PMT table calculations. They are included in the All Population category. These records should be reviewed prior to generating BFZ metrics to submit to the PMT and corrected so that an accurate population type can be identified. The No HoH or DOB missing row in the PMT table can be used to identify how many individuals are not being pulled into any population or subpopulation. </t>
  </si>
  <si>
    <t>Download the report output to Excel</t>
  </si>
  <si>
    <t>The "No HoH or DOB Missing" BFZ Household Type value</t>
  </si>
  <si>
    <r>
      <t xml:space="preserve">The reports should be reviewed for data quality issues prior to reporting BFZ metrics. This includes merging duplicate records, correcting records that indicate "No HoH or DOB Missing", and reviewing the Housed Clients Exiting report. You can find more information about how to review data quality using these reports on the BFZ report website </t>
    </r>
    <r>
      <rPr>
        <i/>
        <sz val="12"/>
        <color rgb="FF002060"/>
        <rFont val="Calibri (Body)"/>
      </rPr>
      <t>(https://login.builtforzero.org/resources/wellsky-community-services-built-for-zero-report/)</t>
    </r>
  </si>
  <si>
    <t>In Business Objects, run a v4.11 Inflow and Outflow report for the desired report time period.</t>
  </si>
  <si>
    <t>Notes and tips on using the PMT tables</t>
  </si>
  <si>
    <t>Before you get started</t>
  </si>
  <si>
    <t>How to use this workbook:</t>
  </si>
  <si>
    <t xml:space="preserve">The tables included in this workbook use the data in the WellSky Inflow and Outflow reports and aggregate it for reporting into the BFZ Performance Management Tracker (PMT). </t>
  </si>
  <si>
    <t>DISCLAIMER: The functions in this workbook were created in Excel for Microsoft 365 may not be compatiable other versions of Excel.</t>
  </si>
  <si>
    <r>
      <t xml:space="preserve">The sheets in this workbook are designed to be used with either v4.11 or v2024 of the BFZ Inflow/Outflow report found in the ART Site of WellSky HMIS installations. The instructions and tips on this sheet are to be followed when using </t>
    </r>
    <r>
      <rPr>
        <b/>
        <sz val="18"/>
        <color theme="7"/>
        <rFont val="Calibri (Body)"/>
      </rPr>
      <t>v4.11</t>
    </r>
    <r>
      <rPr>
        <sz val="18"/>
        <color theme="1"/>
        <rFont val="Aptos Narrow"/>
        <family val="2"/>
        <scheme val="minor"/>
      </rPr>
      <t xml:space="preserve"> of the report.</t>
    </r>
  </si>
  <si>
    <t>WellSky BFZ Report PMT Tables Overview</t>
  </si>
  <si>
    <t>All Populations</t>
  </si>
  <si>
    <t>No HoH or DOB Missing</t>
  </si>
  <si>
    <t>TBD</t>
  </si>
  <si>
    <t>Families</t>
  </si>
  <si>
    <t>Youth</t>
  </si>
  <si>
    <t>Single Adults - All</t>
  </si>
  <si>
    <t>Single Adults - Chronic</t>
  </si>
  <si>
    <t>Single Adults - Chronic Veteran</t>
  </si>
  <si>
    <t>Single Adults - Veteran</t>
  </si>
  <si>
    <t>Returned from Inactive</t>
  </si>
  <si>
    <t>Returned from Housed</t>
  </si>
  <si>
    <t>Newly Identified</t>
  </si>
  <si>
    <t>Actively Homeless</t>
  </si>
  <si>
    <t>PMT Table - use this table to report into the PMT</t>
  </si>
  <si>
    <t>Grand Total</t>
  </si>
  <si>
    <t>Veteran</t>
  </si>
  <si>
    <t>Non-veteran</t>
  </si>
  <si>
    <t>Unaccompanied Youth</t>
  </si>
  <si>
    <t>Unaccompanied Minor</t>
  </si>
  <si>
    <t>Single Adults</t>
  </si>
  <si>
    <t>Other Household Type</t>
  </si>
  <si>
    <t>Non-Chronic</t>
  </si>
  <si>
    <t>Chronic</t>
  </si>
  <si>
    <t>Last Row (autopopulated)</t>
  </si>
  <si>
    <t>End Date</t>
  </si>
  <si>
    <t>Start Date</t>
  </si>
  <si>
    <t>AE</t>
  </si>
  <si>
    <t>Entry Date Column</t>
  </si>
  <si>
    <t>AC</t>
  </si>
  <si>
    <t>Age-in to Chronic Column</t>
  </si>
  <si>
    <t>AJ</t>
  </si>
  <si>
    <t>Veteran Column</t>
  </si>
  <si>
    <t>AK</t>
  </si>
  <si>
    <t>AA</t>
  </si>
  <si>
    <t>Chronic Column</t>
  </si>
  <si>
    <t>U</t>
  </si>
  <si>
    <t>BFZ Household Type Column</t>
  </si>
  <si>
    <t>B</t>
  </si>
  <si>
    <t>Client Unique Id Column</t>
  </si>
  <si>
    <t>Inactive Return Details for Viz</t>
  </si>
  <si>
    <t>Sheet Name</t>
  </si>
  <si>
    <t>Housed Return Details for Viz</t>
  </si>
  <si>
    <t>Active Client Details for Viz</t>
  </si>
  <si>
    <t>New Client Details for Viz</t>
  </si>
  <si>
    <t>RETURN FROM INACTIVE</t>
  </si>
  <si>
    <t>RETURN FROM HOUSED</t>
  </si>
  <si>
    <t>CHRONIC AGE-IN</t>
  </si>
  <si>
    <t>NEWLY IDENTIFIED</t>
  </si>
  <si>
    <t>ACTIVELY HOMELESS</t>
  </si>
  <si>
    <t>LOT FROM ID TO HOUSED</t>
  </si>
  <si>
    <t>MOVED TO INACTIVE</t>
  </si>
  <si>
    <t>HOUSING PLACEMENTS</t>
  </si>
  <si>
    <t>Average LOT Move-in (First Entry)</t>
  </si>
  <si>
    <t>Total LOT Move-in (First Entry)</t>
  </si>
  <si>
    <t>Average LOT Move-in (Approx Start)</t>
  </si>
  <si>
    <t>Total LOT Move-in (Approx Start)</t>
  </si>
  <si>
    <t>Number of Clients</t>
  </si>
  <si>
    <t>S</t>
  </si>
  <si>
    <t>LOT Move-in (First Entry) Column</t>
  </si>
  <si>
    <t>R</t>
  </si>
  <si>
    <t>LOT Move-in (Approx Start) Column</t>
  </si>
  <si>
    <t>T</t>
  </si>
  <si>
    <t>Z</t>
  </si>
  <si>
    <t>J</t>
  </si>
  <si>
    <t>LOT to Housing Details for Viz</t>
  </si>
  <si>
    <t>Newly Inactive Details for Viz</t>
  </si>
  <si>
    <t>Exit to Housing Details for Viz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</si>
</sst>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ptos Narrow"/>
      <family val="2"/>
      <scheme val="minor"/>
    </font>
    <font>
      <b/>
      <sz val="12"/>
      <color theme="1"/>
      <name val="Aptos Narrow"/>
      <family val="2"/>
      <scheme val="minor"/>
    </font>
    <font>
      <sz val="12"/>
      <name val="Aptos Narrow"/>
      <family val="2"/>
      <scheme val="minor"/>
    </font>
    <font>
      <b/>
      <sz val="12"/>
      <name val="Aptos Narrow"/>
      <family val="2"/>
      <scheme val="minor"/>
    </font>
    <font>
      <b/>
      <sz val="18"/>
      <name val="Aptos Narrow"/>
      <family val="2"/>
      <scheme val="minor"/>
    </font>
    <font>
      <u/>
      <sz val="12"/>
      <color theme="10"/>
      <name val="Aptos Narrow"/>
      <family val="2"/>
      <scheme val="minor"/>
    </font>
    <font>
      <i/>
      <sz val="12"/>
      <color rgb="FF002060"/>
      <name val="Calibri (Body)"/>
    </font>
    <font>
      <b/>
      <sz val="18"/>
      <color theme="0"/>
      <name val="Aptos Narrow"/>
      <family val="2"/>
      <scheme val="minor"/>
    </font>
    <font>
      <sz val="16"/>
      <color theme="1"/>
      <name val="Aptos Narrow"/>
      <family val="2"/>
      <scheme val="minor"/>
    </font>
    <font>
      <b/>
      <sz val="18"/>
      <color theme="1"/>
      <name val="Aptos Narrow"/>
      <family val="2"/>
      <scheme val="minor"/>
    </font>
    <font>
      <sz val="18"/>
      <color theme="1"/>
      <name val="Aptos Narrow"/>
      <family val="2"/>
      <scheme val="minor"/>
    </font>
    <font>
      <b/>
      <sz val="18"/>
      <color theme="7"/>
      <name val="Calibri (Body)"/>
    </font>
    <font>
      <b/>
      <sz val="24"/>
      <color theme="0"/>
      <name val="Aptos Narrow"/>
      <family val="2"/>
      <scheme val="minor"/>
    </font>
    <font>
      <sz val="10"/>
      <color rgb="FF000000"/>
      <name val="Aptos Narrow"/>
      <family val="2"/>
      <scheme val="minor"/>
    </font>
    <font>
      <b/>
      <sz val="10"/>
      <color theme="0"/>
      <name val="Aptos Narrow"/>
      <family val="2"/>
      <scheme val="minor"/>
    </font>
    <font>
      <b/>
      <sz val="12"/>
      <color rgb="FF000000"/>
      <name val="Aptos Narrow"/>
      <family val="2"/>
      <scheme val="minor"/>
    </font>
    <font>
      <sz val="10"/>
      <color theme="0"/>
      <name val="Aptos Narrow"/>
      <family val="2"/>
      <scheme val="minor"/>
    </font>
    <font>
      <b/>
      <sz val="10"/>
      <color theme="1" tint="0.499984740745262"/>
      <name val="Aptos Narrow"/>
      <family val="2"/>
      <scheme val="minor"/>
    </font>
    <font>
      <sz val="10"/>
      <color theme="1" tint="0.499984740745262"/>
      <name val="Aptos Narrow"/>
      <family val="2"/>
      <scheme val="minor"/>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F0C"/>
        <bgColor indexed="64"/>
      </patternFill>
    </fill>
    <fill>
      <patternFill patternType="solid">
        <fgColor rgb="FF86AF15"/>
        <bgColor indexed="64"/>
      </patternFill>
    </fill>
    <fill>
      <patternFill patternType="solid">
        <fgColor rgb="FFA50A51"/>
        <bgColor indexed="64"/>
      </patternFill>
    </fill>
    <fill>
      <patternFill patternType="solid">
        <fgColor theme="0" tint="-0.249977111117893"/>
        <bgColor indexed="64"/>
      </patternFill>
    </fill>
    <fill>
      <patternFill patternType="solid">
        <fgColor rgb="FF6D70E8"/>
        <bgColor indexed="64"/>
      </patternFill>
    </fill>
    <fill>
      <patternFill patternType="solid">
        <fgColor rgb="FF494949"/>
        <bgColor indexed="64"/>
      </patternFill>
    </fill>
    <fill>
      <patternFill patternType="solid">
        <fgColor theme="0" tint="-0.499984740745262"/>
        <bgColor indexed="64"/>
      </patternFill>
    </fill>
    <fill>
      <patternFill patternType="solid">
        <fgColor rgb="FFFF0000"/>
        <bgColor indexed="64"/>
      </patternFill>
    </fill>
    <fill>
      <patternFill patternType="solid">
        <fgColor rgb="FF12B5EA"/>
        <bgColor indexed="64"/>
      </patternFill>
    </fill>
    <fill>
      <patternFill patternType="solid">
        <fgColor theme="4" tint="0.39997558519241921"/>
        <bgColor theme="4" tint="0.39997558519241921"/>
      </patternFill>
    </fill>
    <fill>
      <patternFill patternType="solid">
        <fgColor theme="4" tint="-0.249977111117893"/>
        <bgColor theme="4" tint="-0.249977111117893"/>
      </patternFill>
    </fill>
    <fill>
      <patternFill patternType="solid">
        <fgColor theme="2" tint="-0.249977111117893"/>
        <bgColor indexed="64"/>
      </patternFill>
    </fill>
    <fill>
      <patternFill patternType="solid">
        <fgColor rgb="FFFFFF00"/>
        <bgColor indexed="64"/>
      </patternFill>
    </fill>
    <fill>
      <patternFill patternType="solid">
        <fgColor theme="2" tint="-0.14999847407452621"/>
        <bgColor indexed="64"/>
      </patternFill>
    </fill>
    <fill>
      <patternFill patternType="solid">
        <fgColor theme="4" tint="-0.249977111117893"/>
        <bgColor indexed="64"/>
      </patternFill>
    </fill>
    <fill>
      <patternFill patternType="solid">
        <fgColor theme="4" tint="-0.499984740745262"/>
        <bgColor theme="4" tint="-0.249977111117893"/>
      </patternFill>
    </fill>
    <fill>
      <patternFill patternType="solid">
        <fgColor theme="7" tint="0.79998168889431442"/>
        <bgColor indexed="64"/>
      </patternFill>
    </fill>
  </fills>
  <borders count="35">
    <border>
      <left/>
      <right/>
      <top/>
      <bottom/>
      <diagonal/>
    </border>
    <border>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right/>
      <top/>
      <bottom style="thin">
        <color theme="0"/>
      </bottom>
      <diagonal/>
    </border>
    <border>
      <left style="thin">
        <color theme="0"/>
      </left>
      <right style="thin">
        <color theme="0"/>
      </right>
      <top style="thin">
        <color rgb="FF494949"/>
      </top>
      <bottom style="thin">
        <color theme="0"/>
      </bottom>
      <diagonal/>
    </border>
    <border>
      <left style="thin">
        <color theme="0"/>
      </left>
      <right style="thin">
        <color theme="0"/>
      </right>
      <top style="thin">
        <color theme="0"/>
      </top>
      <bottom style="thin">
        <color rgb="FF494949"/>
      </bottom>
      <diagonal/>
    </border>
    <border>
      <left style="medium">
        <color theme="0"/>
      </left>
      <right style="medium">
        <color theme="0"/>
      </right>
      <top/>
      <bottom/>
      <diagonal/>
    </border>
    <border>
      <left/>
      <right/>
      <top style="thin">
        <color rgb="FF494949"/>
      </top>
      <bottom style="thin">
        <color theme="0"/>
      </bottom>
      <diagonal/>
    </border>
    <border>
      <left/>
      <right/>
      <top/>
      <bottom style="thin">
        <color rgb="FF494949"/>
      </bottom>
      <diagonal/>
    </border>
    <border>
      <left style="thin">
        <color theme="0" tint="-4.9989318521683403E-2"/>
      </left>
      <right style="medium">
        <color theme="1" tint="0.249977111117893"/>
      </right>
      <top style="thin">
        <color theme="0" tint="-4.9989318521683403E-2"/>
      </top>
      <bottom style="medium">
        <color theme="1" tint="0.249977111117893"/>
      </bottom>
      <diagonal/>
    </border>
    <border>
      <left style="thin">
        <color theme="0" tint="-4.9989318521683403E-2"/>
      </left>
      <right style="thin">
        <color theme="0" tint="-4.9989318521683403E-2"/>
      </right>
      <top style="thin">
        <color theme="0" tint="-4.9989318521683403E-2"/>
      </top>
      <bottom style="medium">
        <color theme="1" tint="0.249977111117893"/>
      </bottom>
      <diagonal/>
    </border>
    <border>
      <left style="medium">
        <color theme="1" tint="0.249977111117893"/>
      </left>
      <right style="thin">
        <color theme="0" tint="-4.9989318521683403E-2"/>
      </right>
      <top style="thin">
        <color theme="0" tint="-4.9989318521683403E-2"/>
      </top>
      <bottom style="medium">
        <color theme="1" tint="0.249977111117893"/>
      </bottom>
      <diagonal/>
    </border>
    <border>
      <left style="thin">
        <color theme="0" tint="-4.9989318521683403E-2"/>
      </left>
      <right style="medium">
        <color theme="1" tint="0.249977111117893"/>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medium">
        <color theme="1" tint="0.249977111117893"/>
      </left>
      <right style="thin">
        <color theme="0" tint="-4.9989318521683403E-2"/>
      </right>
      <top style="thin">
        <color theme="0" tint="-4.9989318521683403E-2"/>
      </top>
      <bottom/>
      <diagonal/>
    </border>
    <border>
      <left style="thin">
        <color theme="0" tint="-4.9989318521683403E-2"/>
      </left>
      <right style="medium">
        <color theme="1" tint="0.249977111117893"/>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theme="1" tint="0.249977111117893"/>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1" tint="0.249977111117893"/>
      </right>
      <top style="medium">
        <color theme="1" tint="0.249977111117893"/>
      </top>
      <bottom style="thin">
        <color theme="0" tint="-4.9989318521683403E-2"/>
      </bottom>
      <diagonal/>
    </border>
    <border>
      <left style="thin">
        <color theme="0" tint="-4.9989318521683403E-2"/>
      </left>
      <right style="thin">
        <color theme="0" tint="-4.9989318521683403E-2"/>
      </right>
      <top style="medium">
        <color theme="1" tint="0.249977111117893"/>
      </top>
      <bottom style="thin">
        <color theme="0" tint="-4.9989318521683403E-2"/>
      </bottom>
      <diagonal/>
    </border>
    <border>
      <left style="medium">
        <color theme="1" tint="0.249977111117893"/>
      </left>
      <right style="thin">
        <color theme="0" tint="-4.9989318521683403E-2"/>
      </right>
      <top style="medium">
        <color theme="1" tint="0.249977111117893"/>
      </top>
      <bottom style="thin">
        <color theme="0" tint="-4.9989318521683403E-2"/>
      </bottom>
      <diagonal/>
    </border>
    <border>
      <left/>
      <right/>
      <top/>
      <bottom style="medium">
        <color theme="1" tint="0.249977111117893"/>
      </bottom>
      <diagonal/>
    </border>
    <border>
      <left/>
      <right/>
      <top style="thin">
        <color theme="4" tint="0.79998168889431442"/>
      </top>
      <bottom style="thin">
        <color theme="4" tint="0.79998168889431442"/>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bottom style="thin">
        <color theme="4" tint="0.79998168889431442"/>
      </bottom>
      <diagonal/>
    </border>
    <border>
      <left/>
      <right/>
      <top/>
      <bottom style="thin">
        <color theme="4" tint="0.59999389629810485"/>
      </bottom>
      <diagonal/>
    </border>
    <border>
      <left/>
      <right/>
      <top/>
      <bottom style="thin">
        <color theme="4" tint="-0.249977111117893"/>
      </bottom>
      <diagonal/>
    </border>
  </borders>
  <cellStyleXfs count="3">
    <xf numFmtId="0" fontId="0" fillId="0" borderId="0"/>
    <xf numFmtId="0" fontId="5" fillId="0" borderId="0" applyNumberFormat="0" applyFill="0" applyBorder="0" applyAlignment="0" applyProtection="0"/>
    <xf numFmtId="0" fontId="13" fillId="0" borderId="0"/>
  </cellStyleXfs>
  <cellXfs count="94">
    <xf numFmtId="0" fontId="0" fillId="0" borderId="0" xfId="0"/>
    <xf numFmtId="0" fontId="0" fillId="2" borderId="0" xfId="0" applyFill="1"/>
    <xf numFmtId="0" fontId="0" fillId="0" borderId="0" xfId="0" applyAlignment="1">
      <alignment wrapText="1"/>
    </xf>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wrapText="1"/>
    </xf>
    <xf numFmtId="0" fontId="5" fillId="3" borderId="0" xfId="1" applyFill="1" applyBorder="1" applyAlignment="1">
      <alignment vertical="top" wrapText="1"/>
    </xf>
    <xf numFmtId="0" fontId="0" fillId="3" borderId="1" xfId="0" applyFill="1" applyBorder="1" applyAlignment="1">
      <alignment vertical="top"/>
    </xf>
    <xf numFmtId="0" fontId="0" fillId="3" borderId="2" xfId="0" applyFill="1" applyBorder="1" applyAlignment="1">
      <alignment vertical="top" wrapText="1"/>
    </xf>
    <xf numFmtId="0" fontId="0" fillId="3" borderId="3" xfId="0" applyFill="1" applyBorder="1" applyAlignment="1">
      <alignment vertical="top"/>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vertical="top"/>
    </xf>
    <xf numFmtId="0" fontId="0" fillId="3" borderId="5" xfId="0" applyFill="1" applyBorder="1" applyAlignment="1">
      <alignment vertical="top" wrapText="1"/>
    </xf>
    <xf numFmtId="0" fontId="0" fillId="3" borderId="6" xfId="0" applyFill="1" applyBorder="1" applyAlignment="1">
      <alignment horizontal="left" vertical="top" wrapText="1"/>
    </xf>
    <xf numFmtId="0" fontId="1" fillId="4" borderId="7" xfId="0" applyFont="1" applyFill="1" applyBorder="1" applyAlignment="1">
      <alignment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0" xfId="0" applyAlignment="1">
      <alignment vertical="top" wrapText="1"/>
    </xf>
    <xf numFmtId="0" fontId="5" fillId="0" borderId="0" xfId="1" applyFill="1" applyBorder="1" applyAlignment="1">
      <alignment vertical="top" wrapText="1"/>
    </xf>
    <xf numFmtId="0" fontId="5" fillId="3" borderId="10" xfId="1" applyFill="1" applyBorder="1" applyAlignment="1">
      <alignment vertical="top" wrapText="1"/>
    </xf>
    <xf numFmtId="0" fontId="1" fillId="0" borderId="0" xfId="0" applyFont="1" applyAlignment="1">
      <alignment wrapText="1"/>
    </xf>
    <xf numFmtId="0" fontId="0" fillId="3" borderId="0" xfId="0" applyFill="1" applyAlignment="1">
      <alignment horizontal="left" vertical="top" wrapText="1"/>
    </xf>
    <xf numFmtId="0" fontId="0" fillId="3" borderId="7" xfId="0" applyFill="1" applyBorder="1" applyAlignment="1">
      <alignment vertical="top" wrapText="1"/>
    </xf>
    <xf numFmtId="0" fontId="0" fillId="2" borderId="1" xfId="0" applyFill="1" applyBorder="1" applyAlignment="1">
      <alignment vertical="top"/>
    </xf>
    <xf numFmtId="0" fontId="0" fillId="3" borderId="7" xfId="0" applyFill="1" applyBorder="1" applyAlignment="1">
      <alignment horizontal="left" vertical="top" wrapText="1"/>
    </xf>
    <xf numFmtId="0" fontId="0" fillId="3" borderId="11" xfId="0" applyFill="1" applyBorder="1" applyAlignment="1">
      <alignment horizontal="left" vertical="top" wrapText="1"/>
    </xf>
    <xf numFmtId="0" fontId="1" fillId="4" borderId="10" xfId="0" applyFont="1" applyFill="1" applyBorder="1" applyAlignment="1">
      <alignment wrapText="1"/>
    </xf>
    <xf numFmtId="0" fontId="0" fillId="3" borderId="12" xfId="0" applyFill="1" applyBorder="1" applyAlignment="1">
      <alignment horizontal="left" vertical="top" wrapText="1"/>
    </xf>
    <xf numFmtId="0" fontId="0" fillId="0" borderId="0" xfId="0" applyAlignment="1">
      <alignment horizontal="left"/>
    </xf>
    <xf numFmtId="0" fontId="7" fillId="0" borderId="0" xfId="0" applyFont="1" applyAlignment="1">
      <alignment wrapText="1"/>
    </xf>
    <xf numFmtId="0" fontId="7" fillId="5" borderId="10" xfId="0" applyFont="1" applyFill="1" applyBorder="1" applyAlignment="1">
      <alignment wrapText="1"/>
    </xf>
    <xf numFmtId="0" fontId="0" fillId="2" borderId="0" xfId="0" applyFill="1" applyAlignment="1">
      <alignment horizontal="left"/>
    </xf>
    <xf numFmtId="0" fontId="7" fillId="6" borderId="13" xfId="0" applyFont="1" applyFill="1" applyBorder="1" applyAlignment="1">
      <alignment horizontal="left"/>
    </xf>
    <xf numFmtId="0" fontId="7" fillId="7" borderId="7" xfId="0" applyFont="1" applyFill="1" applyBorder="1" applyAlignment="1">
      <alignment horizontal="center" wrapText="1"/>
    </xf>
    <xf numFmtId="0" fontId="0" fillId="0" borderId="0" xfId="0" applyAlignment="1">
      <alignment horizontal="left" vertical="center"/>
    </xf>
    <xf numFmtId="0" fontId="8" fillId="8" borderId="7"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0" borderId="14" xfId="0" applyFont="1" applyBorder="1" applyAlignment="1">
      <alignment horizontal="center" vertical="center" wrapText="1"/>
    </xf>
    <xf numFmtId="0" fontId="12" fillId="0" borderId="0" xfId="0" applyFont="1" applyAlignment="1">
      <alignment horizontal="center" vertical="center" wrapText="1"/>
    </xf>
    <xf numFmtId="0" fontId="12" fillId="10" borderId="15" xfId="0" applyFont="1" applyFill="1" applyBorder="1" applyAlignment="1">
      <alignment horizontal="center" vertical="center" wrapText="1"/>
    </xf>
    <xf numFmtId="0" fontId="13" fillId="0" borderId="0" xfId="2" applyAlignment="1" applyProtection="1">
      <alignment wrapText="1"/>
      <protection locked="0"/>
    </xf>
    <xf numFmtId="0" fontId="13" fillId="3" borderId="16" xfId="2" applyFill="1" applyBorder="1" applyAlignment="1">
      <alignment wrapText="1"/>
    </xf>
    <xf numFmtId="0" fontId="13" fillId="3" borderId="17" xfId="2" applyFill="1" applyBorder="1" applyAlignment="1">
      <alignment wrapText="1"/>
    </xf>
    <xf numFmtId="0" fontId="14" fillId="11" borderId="18" xfId="2" applyFont="1" applyFill="1" applyBorder="1" applyAlignment="1" applyProtection="1">
      <alignment wrapText="1"/>
      <protection locked="0"/>
    </xf>
    <xf numFmtId="0" fontId="13" fillId="4" borderId="19" xfId="2" applyFill="1" applyBorder="1" applyAlignment="1">
      <alignment wrapText="1"/>
    </xf>
    <xf numFmtId="0" fontId="13" fillId="4" borderId="20" xfId="2" applyFill="1" applyBorder="1" applyAlignment="1">
      <alignment wrapText="1"/>
    </xf>
    <xf numFmtId="0" fontId="14" fillId="12" borderId="21" xfId="2" applyFont="1" applyFill="1" applyBorder="1" applyAlignment="1" applyProtection="1">
      <alignment wrapText="1"/>
      <protection locked="0"/>
    </xf>
    <xf numFmtId="0" fontId="13" fillId="4" borderId="22" xfId="2" applyFill="1" applyBorder="1" applyAlignment="1">
      <alignment wrapText="1"/>
    </xf>
    <xf numFmtId="0" fontId="13" fillId="4" borderId="23" xfId="2" applyFill="1" applyBorder="1" applyAlignment="1">
      <alignment wrapText="1"/>
    </xf>
    <xf numFmtId="0" fontId="14" fillId="11" borderId="24" xfId="2" applyFont="1" applyFill="1" applyBorder="1" applyAlignment="1" applyProtection="1">
      <alignment wrapText="1"/>
      <protection locked="0"/>
    </xf>
    <xf numFmtId="0" fontId="13" fillId="3" borderId="22" xfId="2" applyFill="1" applyBorder="1" applyAlignment="1">
      <alignment wrapText="1"/>
    </xf>
    <xf numFmtId="0" fontId="13" fillId="3" borderId="23" xfId="2" applyFill="1" applyBorder="1" applyAlignment="1">
      <alignment wrapText="1"/>
    </xf>
    <xf numFmtId="0" fontId="14" fillId="10" borderId="25" xfId="2" applyFont="1" applyFill="1" applyBorder="1" applyAlignment="1" applyProtection="1">
      <alignment wrapText="1"/>
      <protection locked="0"/>
    </xf>
    <xf numFmtId="0" fontId="14" fillId="5" borderId="26" xfId="2" applyFont="1" applyFill="1" applyBorder="1" applyAlignment="1" applyProtection="1">
      <alignment wrapText="1"/>
      <protection locked="0"/>
    </xf>
    <xf numFmtId="0" fontId="14" fillId="6" borderId="26" xfId="2" applyFont="1" applyFill="1" applyBorder="1" applyAlignment="1" applyProtection="1">
      <alignment wrapText="1"/>
      <protection locked="0"/>
    </xf>
    <xf numFmtId="0" fontId="14" fillId="13" borderId="26" xfId="2" applyFont="1" applyFill="1" applyBorder="1" applyAlignment="1" applyProtection="1">
      <alignment wrapText="1"/>
      <protection locked="0"/>
    </xf>
    <xf numFmtId="0" fontId="13" fillId="0" borderId="27" xfId="2" applyBorder="1" applyAlignment="1" applyProtection="1">
      <alignment wrapText="1"/>
      <protection locked="0"/>
    </xf>
    <xf numFmtId="0" fontId="15" fillId="0" borderId="28" xfId="2" applyFont="1" applyBorder="1" applyAlignment="1" applyProtection="1">
      <alignment horizontal="left" wrapText="1"/>
      <protection locked="0"/>
    </xf>
    <xf numFmtId="0" fontId="14" fillId="14" borderId="29" xfId="2" applyFont="1" applyFill="1" applyBorder="1" applyAlignment="1">
      <alignment wrapText="1"/>
    </xf>
    <xf numFmtId="0" fontId="14" fillId="14" borderId="29" xfId="2" applyFont="1" applyFill="1" applyBorder="1" applyAlignment="1" applyProtection="1">
      <alignment horizontal="left" wrapText="1"/>
      <protection locked="0"/>
    </xf>
    <xf numFmtId="0" fontId="13" fillId="0" borderId="0" xfId="2" applyAlignment="1">
      <alignment wrapText="1"/>
    </xf>
    <xf numFmtId="0" fontId="16" fillId="14" borderId="29" xfId="2" applyFont="1" applyFill="1" applyBorder="1" applyAlignment="1">
      <alignment wrapText="1"/>
    </xf>
    <xf numFmtId="0" fontId="16" fillId="14" borderId="29" xfId="2" applyFont="1" applyFill="1" applyBorder="1" applyAlignment="1" applyProtection="1">
      <alignment horizontal="left" wrapText="1"/>
      <protection locked="0"/>
    </xf>
    <xf numFmtId="0" fontId="13" fillId="0" borderId="0" xfId="2" applyAlignment="1" applyProtection="1">
      <alignment horizontal="center" vertical="center" wrapText="1"/>
      <protection locked="0"/>
    </xf>
    <xf numFmtId="0" fontId="14" fillId="15" borderId="30" xfId="2" applyFont="1" applyFill="1" applyBorder="1" applyAlignment="1" applyProtection="1">
      <alignment wrapText="1"/>
      <protection locked="0"/>
    </xf>
    <xf numFmtId="0" fontId="14" fillId="15" borderId="31" xfId="2" applyFont="1" applyFill="1" applyBorder="1" applyAlignment="1" applyProtection="1">
      <alignment wrapText="1"/>
      <protection locked="0"/>
    </xf>
    <xf numFmtId="0" fontId="17" fillId="16" borderId="0" xfId="2" applyFont="1" applyFill="1" applyAlignment="1">
      <alignment horizontal="center" vertical="center" wrapText="1"/>
    </xf>
    <xf numFmtId="0" fontId="18" fillId="16" borderId="0" xfId="2" applyFont="1" applyFill="1" applyAlignment="1" applyProtection="1">
      <alignment horizontal="center" vertical="center" wrapText="1"/>
      <protection locked="0"/>
    </xf>
    <xf numFmtId="14" fontId="17" fillId="17" borderId="0" xfId="2" applyNumberFormat="1" applyFont="1" applyFill="1" applyAlignment="1" applyProtection="1">
      <alignment horizontal="center" vertical="center" wrapText="1"/>
      <protection locked="0"/>
    </xf>
    <xf numFmtId="0" fontId="18" fillId="18" borderId="0" xfId="2" applyFont="1" applyFill="1" applyAlignment="1" applyProtection="1">
      <alignment horizontal="center" vertical="center" wrapText="1"/>
      <protection locked="0"/>
    </xf>
    <xf numFmtId="0" fontId="17" fillId="18" borderId="0" xfId="2" applyFont="1" applyFill="1" applyAlignment="1" applyProtection="1">
      <alignment horizontal="center" vertical="center" wrapText="1"/>
      <protection locked="0"/>
    </xf>
    <xf numFmtId="0" fontId="18" fillId="18" borderId="0" xfId="2" applyFont="1" applyFill="1" applyAlignment="1" applyProtection="1">
      <alignment horizontal="center" vertical="center" wrapText="1"/>
      <protection locked="0"/>
    </xf>
    <xf numFmtId="0" fontId="17" fillId="18" borderId="0" xfId="2" applyFont="1" applyFill="1" applyAlignment="1" applyProtection="1">
      <alignment horizontal="center" vertical="center" wrapText="1"/>
      <protection locked="0"/>
    </xf>
    <xf numFmtId="0" fontId="13" fillId="0" borderId="0" xfId="2" applyAlignment="1" applyProtection="1">
      <alignment vertical="center" wrapText="1"/>
      <protection locked="0"/>
    </xf>
    <xf numFmtId="0" fontId="14" fillId="10" borderId="0" xfId="2" applyFont="1" applyFill="1" applyAlignment="1" applyProtection="1">
      <alignment horizontal="center" vertical="center" wrapText="1"/>
      <protection locked="0"/>
    </xf>
    <xf numFmtId="0" fontId="14" fillId="5" borderId="0" xfId="2" applyFont="1" applyFill="1" applyAlignment="1" applyProtection="1">
      <alignment horizontal="center" vertical="center" wrapText="1"/>
      <protection locked="0"/>
    </xf>
    <xf numFmtId="0" fontId="14" fillId="7" borderId="0" xfId="2" applyFont="1" applyFill="1" applyAlignment="1" applyProtection="1">
      <alignment horizontal="center" vertical="center" wrapText="1"/>
      <protection locked="0"/>
    </xf>
    <xf numFmtId="0" fontId="14" fillId="6" borderId="0" xfId="2" applyFont="1" applyFill="1" applyAlignment="1" applyProtection="1">
      <alignment horizontal="center" vertical="center" wrapText="1"/>
      <protection locked="0"/>
    </xf>
    <xf numFmtId="0" fontId="14" fillId="13" borderId="0" xfId="2" applyFont="1" applyFill="1" applyAlignment="1" applyProtection="1">
      <alignment horizontal="center" vertical="center" wrapText="1"/>
      <protection locked="0"/>
    </xf>
    <xf numFmtId="0" fontId="14" fillId="7" borderId="25" xfId="2" applyFont="1" applyFill="1" applyBorder="1" applyAlignment="1" applyProtection="1">
      <alignment wrapText="1"/>
      <protection locked="0"/>
    </xf>
    <xf numFmtId="0" fontId="13" fillId="19" borderId="32" xfId="2" applyFill="1" applyBorder="1" applyAlignment="1" applyProtection="1">
      <alignment wrapText="1"/>
      <protection locked="0"/>
    </xf>
    <xf numFmtId="0" fontId="14" fillId="15" borderId="32" xfId="2" applyFont="1" applyFill="1" applyBorder="1" applyAlignment="1" applyProtection="1">
      <alignment horizontal="center" wrapText="1"/>
      <protection locked="0"/>
    </xf>
    <xf numFmtId="0" fontId="14" fillId="15" borderId="33" xfId="2" applyFont="1" applyFill="1" applyBorder="1" applyAlignment="1" applyProtection="1">
      <alignment horizontal="center" wrapText="1"/>
      <protection locked="0"/>
    </xf>
    <xf numFmtId="0" fontId="13" fillId="19" borderId="32" xfId="2" applyFill="1" applyBorder="1" applyAlignment="1" applyProtection="1">
      <alignment horizontal="center" wrapText="1"/>
      <protection locked="0"/>
    </xf>
    <xf numFmtId="0" fontId="14" fillId="20" borderId="34" xfId="2" applyFont="1" applyFill="1" applyBorder="1" applyAlignment="1" applyProtection="1">
      <alignment horizontal="center" wrapText="1"/>
      <protection locked="0"/>
    </xf>
    <xf numFmtId="0" fontId="14" fillId="20" borderId="0" xfId="2" applyFont="1" applyFill="1" applyAlignment="1" applyProtection="1">
      <alignment horizontal="center" wrapText="1"/>
      <protection locked="0"/>
    </xf>
    <xf numFmtId="0" fontId="14" fillId="15" borderId="0" xfId="2" applyFont="1" applyFill="1" applyAlignment="1" applyProtection="1">
      <alignment horizontal="center" wrapText="1"/>
      <protection locked="0"/>
    </xf>
    <xf numFmtId="0" fontId="13" fillId="19" borderId="0" xfId="2" applyFill="1" applyAlignment="1" applyProtection="1">
      <alignment horizontal="center" wrapText="1"/>
      <protection locked="0"/>
    </xf>
    <xf numFmtId="0" fontId="13" fillId="16" borderId="0" xfId="2" applyFill="1" applyAlignment="1" applyProtection="1">
      <alignment wrapText="1"/>
      <protection locked="0"/>
    </xf>
    <xf numFmtId="0" fontId="13" fillId="18" borderId="0" xfId="2" applyFill="1" applyAlignment="1" applyProtection="1">
      <alignment wrapText="1"/>
      <protection locked="0"/>
    </xf>
    <xf numFmtId="0" fontId="17" fillId="21" borderId="0" xfId="2" applyFont="1" applyFill="1" applyAlignment="1" applyProtection="1">
      <alignment horizontal="center" vertical="center" wrapText="1"/>
      <protection locked="0"/>
    </xf>
    <xf numFmtId="0" fontId="13" fillId="18" borderId="0" xfId="2" applyFill="1" applyAlignment="1" applyProtection="1">
      <alignment horizontal="center" vertical="center" wrapText="1"/>
      <protection locked="0"/>
    </xf>
  </cellXfs>
  <cellStyles count="3">
    <cellStyle name="Hyperlink" xfId="1" builtinId="8"/>
    <cellStyle name="Normal" xfId="0" builtinId="0"/>
    <cellStyle name="Normal 2" xfId="2" xr:uid="{E67DE52F-CBD7-944B-BA55-3F7A3C98E7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7366000</xdr:colOff>
      <xdr:row>45</xdr:row>
      <xdr:rowOff>127000</xdr:rowOff>
    </xdr:from>
    <xdr:ext cx="1689100" cy="431800"/>
    <xdr:pic>
      <xdr:nvPicPr>
        <xdr:cNvPr id="2" name="Picture 1">
          <a:extLst>
            <a:ext uri="{FF2B5EF4-FFF2-40B4-BE49-F238E27FC236}">
              <a16:creationId xmlns:a16="http://schemas.microsoft.com/office/drawing/2014/main" id="{7E65F2D9-B033-F745-B849-AADFE739B7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0" y="9271000"/>
          <a:ext cx="1689100" cy="431800"/>
        </a:xfrm>
        <a:prstGeom prst="rect">
          <a:avLst/>
        </a:prstGeom>
      </xdr:spPr>
    </xdr:pic>
    <xdr:clientData/>
  </xdr:oneCellAnchor>
  <xdr:oneCellAnchor>
    <xdr:from>
      <xdr:col>1</xdr:col>
      <xdr:colOff>8633600</xdr:colOff>
      <xdr:row>39</xdr:row>
      <xdr:rowOff>61100</xdr:rowOff>
    </xdr:from>
    <xdr:ext cx="2514600" cy="444500"/>
    <xdr:pic>
      <xdr:nvPicPr>
        <xdr:cNvPr id="3" name="Picture 2">
          <a:extLst>
            <a:ext uri="{FF2B5EF4-FFF2-40B4-BE49-F238E27FC236}">
              <a16:creationId xmlns:a16="http://schemas.microsoft.com/office/drawing/2014/main" id="{3A2E2479-5BF8-A34F-80FE-7BD4812FC0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8600" y="7985900"/>
          <a:ext cx="2514600" cy="444500"/>
        </a:xfrm>
        <a:prstGeom prst="rect">
          <a:avLst/>
        </a:prstGeom>
      </xdr:spPr>
    </xdr:pic>
    <xdr:clientData/>
  </xdr:oneCellAnchor>
  <xdr:oneCellAnchor>
    <xdr:from>
      <xdr:col>1</xdr:col>
      <xdr:colOff>3848100</xdr:colOff>
      <xdr:row>8</xdr:row>
      <xdr:rowOff>101600</xdr:rowOff>
    </xdr:from>
    <xdr:ext cx="1803400" cy="2705100"/>
    <xdr:pic>
      <xdr:nvPicPr>
        <xdr:cNvPr id="4" name="Picture 3">
          <a:extLst>
            <a:ext uri="{FF2B5EF4-FFF2-40B4-BE49-F238E27FC236}">
              <a16:creationId xmlns:a16="http://schemas.microsoft.com/office/drawing/2014/main" id="{C25441F0-2848-AC40-BCEF-FB0C686E3CE1}"/>
            </a:ext>
          </a:extLst>
        </xdr:cNvPr>
        <xdr:cNvPicPr>
          <a:picLocks noChangeAspect="1"/>
        </xdr:cNvPicPr>
      </xdr:nvPicPr>
      <xdr:blipFill>
        <a:blip xmlns:r="http://schemas.openxmlformats.org/officeDocument/2006/relationships" r:embed="rId3"/>
        <a:stretch>
          <a:fillRect/>
        </a:stretch>
      </xdr:blipFill>
      <xdr:spPr>
        <a:xfrm>
          <a:off x="1651000" y="1727200"/>
          <a:ext cx="1803400" cy="2705100"/>
        </a:xfrm>
        <a:prstGeom prst="rect">
          <a:avLst/>
        </a:prstGeom>
        <a:ln>
          <a:solidFill>
            <a:schemeClr val="tx1"/>
          </a:solidFill>
        </a:ln>
      </xdr:spPr>
    </xdr:pic>
    <xdr:clientData/>
  </xdr:oneCellAnchor>
  <xdr:oneCellAnchor>
    <xdr:from>
      <xdr:col>1</xdr:col>
      <xdr:colOff>876300</xdr:colOff>
      <xdr:row>11</xdr:row>
      <xdr:rowOff>76200</xdr:rowOff>
    </xdr:from>
    <xdr:ext cx="4013200" cy="3365500"/>
    <xdr:pic>
      <xdr:nvPicPr>
        <xdr:cNvPr id="5" name="Picture 4">
          <a:extLst>
            <a:ext uri="{FF2B5EF4-FFF2-40B4-BE49-F238E27FC236}">
              <a16:creationId xmlns:a16="http://schemas.microsoft.com/office/drawing/2014/main" id="{2D34372B-31FE-2E4E-B6CF-6274F3450DFE}"/>
            </a:ext>
          </a:extLst>
        </xdr:cNvPr>
        <xdr:cNvPicPr>
          <a:picLocks noChangeAspect="1"/>
        </xdr:cNvPicPr>
      </xdr:nvPicPr>
      <xdr:blipFill>
        <a:blip xmlns:r="http://schemas.openxmlformats.org/officeDocument/2006/relationships" r:embed="rId4"/>
        <a:stretch>
          <a:fillRect/>
        </a:stretch>
      </xdr:blipFill>
      <xdr:spPr>
        <a:xfrm>
          <a:off x="1651000" y="2311400"/>
          <a:ext cx="4013200" cy="3365500"/>
        </a:xfrm>
        <a:prstGeom prst="rect">
          <a:avLst/>
        </a:prstGeom>
        <a:ln>
          <a:solidFill>
            <a:schemeClr val="tx1"/>
          </a:solidFill>
        </a:ln>
      </xdr:spPr>
    </xdr:pic>
    <xdr:clientData/>
  </xdr:oneCellAnchor>
  <xdr:oneCellAnchor>
    <xdr:from>
      <xdr:col>1</xdr:col>
      <xdr:colOff>2021700</xdr:colOff>
      <xdr:row>15</xdr:row>
      <xdr:rowOff>243700</xdr:rowOff>
    </xdr:from>
    <xdr:ext cx="1689100" cy="431800"/>
    <xdr:pic>
      <xdr:nvPicPr>
        <xdr:cNvPr id="6" name="Picture 5">
          <a:extLst>
            <a:ext uri="{FF2B5EF4-FFF2-40B4-BE49-F238E27FC236}">
              <a16:creationId xmlns:a16="http://schemas.microsoft.com/office/drawing/2014/main" id="{F3570F73-27FB-C347-A8AD-EFE7C1D07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3400" y="3253600"/>
          <a:ext cx="1689100" cy="431800"/>
        </a:xfrm>
        <a:prstGeom prst="rect">
          <a:avLst/>
        </a:prstGeom>
        <a:ln>
          <a:solidFill>
            <a:schemeClr val="tx1"/>
          </a:solidFill>
        </a:ln>
      </xdr:spPr>
    </xdr:pic>
    <xdr:clientData/>
  </xdr:oneCellAnchor>
  <xdr:oneCellAnchor>
    <xdr:from>
      <xdr:col>1</xdr:col>
      <xdr:colOff>1790700</xdr:colOff>
      <xdr:row>7</xdr:row>
      <xdr:rowOff>254000</xdr:rowOff>
    </xdr:from>
    <xdr:ext cx="2514600" cy="444500"/>
    <xdr:pic>
      <xdr:nvPicPr>
        <xdr:cNvPr id="7" name="Picture 6">
          <a:extLst>
            <a:ext uri="{FF2B5EF4-FFF2-40B4-BE49-F238E27FC236}">
              <a16:creationId xmlns:a16="http://schemas.microsoft.com/office/drawing/2014/main" id="{A165878A-4873-6D45-990D-DEA00D972E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000" y="1625600"/>
          <a:ext cx="2514600" cy="444500"/>
        </a:xfrm>
        <a:prstGeom prst="rect">
          <a:avLst/>
        </a:prstGeom>
        <a:ln>
          <a:solidFill>
            <a:schemeClr val="tx1"/>
          </a:solidFill>
        </a:ln>
      </xdr:spPr>
    </xdr:pic>
    <xdr:clientData/>
  </xdr:oneCellAnchor>
  <xdr:oneCellAnchor>
    <xdr:from>
      <xdr:col>1</xdr:col>
      <xdr:colOff>1206500</xdr:colOff>
      <xdr:row>14</xdr:row>
      <xdr:rowOff>711200</xdr:rowOff>
    </xdr:from>
    <xdr:ext cx="3492500" cy="457200"/>
    <xdr:pic>
      <xdr:nvPicPr>
        <xdr:cNvPr id="8" name="Picture 7">
          <a:extLst>
            <a:ext uri="{FF2B5EF4-FFF2-40B4-BE49-F238E27FC236}">
              <a16:creationId xmlns:a16="http://schemas.microsoft.com/office/drawing/2014/main" id="{BCDD73E3-E2F5-6044-89C8-EA7077A78A6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1000" y="3048000"/>
          <a:ext cx="3492500" cy="457200"/>
        </a:xfrm>
        <a:prstGeom prst="rect">
          <a:avLst/>
        </a:prstGeom>
        <a:ln>
          <a:solidFill>
            <a:schemeClr val="tx1"/>
          </a:solidFill>
        </a:ln>
      </xdr:spPr>
    </xdr:pic>
    <xdr:clientData/>
  </xdr:oneCellAnchor>
  <xdr:oneCellAnchor>
    <xdr:from>
      <xdr:col>1</xdr:col>
      <xdr:colOff>1143000</xdr:colOff>
      <xdr:row>18</xdr:row>
      <xdr:rowOff>965200</xdr:rowOff>
    </xdr:from>
    <xdr:ext cx="3568700" cy="1270000"/>
    <xdr:pic>
      <xdr:nvPicPr>
        <xdr:cNvPr id="9" name="Picture 8">
          <a:extLst>
            <a:ext uri="{FF2B5EF4-FFF2-40B4-BE49-F238E27FC236}">
              <a16:creationId xmlns:a16="http://schemas.microsoft.com/office/drawing/2014/main" id="{7C1146D6-33DD-E843-BB4E-C35EB9BFC74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542"/>
        <a:stretch/>
      </xdr:blipFill>
      <xdr:spPr>
        <a:xfrm>
          <a:off x="1651000" y="3860800"/>
          <a:ext cx="3568700" cy="1270000"/>
        </a:xfrm>
        <a:prstGeom prst="rect">
          <a:avLst/>
        </a:prstGeom>
        <a:ln>
          <a:solidFill>
            <a:schemeClr val="tx1"/>
          </a:solidFill>
        </a:ln>
      </xdr:spPr>
    </xdr:pic>
    <xdr:clientData/>
  </xdr:oneCellAnchor>
  <xdr:oneCellAnchor>
    <xdr:from>
      <xdr:col>1</xdr:col>
      <xdr:colOff>927100</xdr:colOff>
      <xdr:row>19</xdr:row>
      <xdr:rowOff>508000</xdr:rowOff>
    </xdr:from>
    <xdr:ext cx="3670300" cy="330200"/>
    <xdr:pic>
      <xdr:nvPicPr>
        <xdr:cNvPr id="10" name="Picture 9">
          <a:extLst>
            <a:ext uri="{FF2B5EF4-FFF2-40B4-BE49-F238E27FC236}">
              <a16:creationId xmlns:a16="http://schemas.microsoft.com/office/drawing/2014/main" id="{9D5F81A4-9B67-AE43-B85D-E48686FFE4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51000" y="4064000"/>
          <a:ext cx="3670300" cy="330200"/>
        </a:xfrm>
        <a:prstGeom prst="rect">
          <a:avLst/>
        </a:prstGeom>
        <a:ln>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login.builtforzero.org/" TargetMode="External"/><Relationship Id="rId1" Type="http://schemas.openxmlformats.org/officeDocument/2006/relationships/hyperlink" Target="https://docs.google.com/document/d/1XpuuzoVuCtXfKU7ZeaM_u-hMwwEcZK6NzdXoEteMqNM/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F1C1-21E9-7045-A025-E457E8B02866}">
  <sheetPr>
    <tabColor rgb="FFFFC000"/>
  </sheetPr>
  <dimension ref="A1:J28"/>
  <sheetViews>
    <sheetView tabSelected="1" workbookViewId="0">
      <selection activeCell="D11" sqref="D11"/>
    </sheetView>
  </sheetViews>
  <sheetFormatPr baseColWidth="10" defaultRowHeight="16" x14ac:dyDescent="0.2"/>
  <cols>
    <col min="1" max="1" width="3.1640625" style="2" customWidth="1"/>
    <col min="2" max="2" width="83" customWidth="1"/>
    <col min="3" max="3" width="1.6640625" style="1" customWidth="1"/>
    <col min="4" max="4" width="54.83203125" customWidth="1"/>
    <col min="5" max="5" width="1.6640625" style="1" customWidth="1"/>
    <col min="6" max="6" width="68.5" customWidth="1"/>
    <col min="7" max="7" width="4.1640625" customWidth="1"/>
    <col min="8" max="8" width="6" customWidth="1"/>
  </cols>
  <sheetData>
    <row r="1" spans="1:10" s="30" customFormat="1" ht="40" customHeight="1" x14ac:dyDescent="0.2">
      <c r="A1" s="41" t="s">
        <v>29</v>
      </c>
      <c r="B1" s="41"/>
      <c r="C1" s="41"/>
      <c r="D1" s="41"/>
      <c r="E1" s="41"/>
      <c r="F1" s="41"/>
      <c r="G1" s="40"/>
    </row>
    <row r="2" spans="1:10" s="36" customFormat="1" ht="46" customHeight="1" x14ac:dyDescent="0.2">
      <c r="A2" s="39" t="s">
        <v>28</v>
      </c>
      <c r="B2" s="39"/>
      <c r="C2" s="39"/>
      <c r="D2" s="39"/>
      <c r="E2" s="39"/>
      <c r="F2" s="39"/>
    </row>
    <row r="3" spans="1:10" s="36" customFormat="1" ht="40" customHeight="1" x14ac:dyDescent="0.2">
      <c r="A3" s="38" t="s">
        <v>27</v>
      </c>
      <c r="B3" s="38"/>
      <c r="C3" s="38"/>
      <c r="D3" s="38"/>
      <c r="E3" s="38"/>
      <c r="F3" s="38"/>
    </row>
    <row r="4" spans="1:10" s="36" customFormat="1" ht="39" customHeight="1" x14ac:dyDescent="0.2">
      <c r="A4" s="37" t="s">
        <v>26</v>
      </c>
      <c r="B4" s="37"/>
      <c r="C4" s="37"/>
      <c r="D4" s="37"/>
      <c r="E4" s="37"/>
      <c r="F4" s="37"/>
    </row>
    <row r="5" spans="1:10" s="30" customFormat="1" ht="39" customHeight="1" x14ac:dyDescent="0.3">
      <c r="A5" s="35" t="s">
        <v>25</v>
      </c>
      <c r="B5" s="35"/>
      <c r="C5" s="33"/>
      <c r="D5" s="34" t="s">
        <v>24</v>
      </c>
      <c r="E5" s="33"/>
      <c r="F5" s="32" t="s">
        <v>23</v>
      </c>
      <c r="G5" s="31"/>
      <c r="J5" s="2"/>
    </row>
    <row r="6" spans="1:10" s="13" customFormat="1" ht="21" customHeight="1" x14ac:dyDescent="0.2">
      <c r="A6" s="12">
        <v>1</v>
      </c>
      <c r="B6" s="14" t="s">
        <v>22</v>
      </c>
      <c r="C6" s="11"/>
      <c r="D6" s="29" t="s">
        <v>21</v>
      </c>
      <c r="E6" s="11"/>
      <c r="F6" s="28" t="s">
        <v>20</v>
      </c>
      <c r="G6" s="22"/>
    </row>
    <row r="7" spans="1:10" s="13" customFormat="1" ht="116" customHeight="1" x14ac:dyDescent="0.2">
      <c r="A7" s="10">
        <v>2</v>
      </c>
      <c r="B7" s="14" t="s">
        <v>19</v>
      </c>
      <c r="C7" s="11"/>
      <c r="D7" s="27"/>
      <c r="E7" s="11"/>
      <c r="F7" s="26" t="s">
        <v>18</v>
      </c>
      <c r="G7" s="19"/>
    </row>
    <row r="8" spans="1:10" s="13" customFormat="1" ht="83" customHeight="1" x14ac:dyDescent="0.2">
      <c r="A8" s="8">
        <v>3</v>
      </c>
      <c r="B8" s="14" t="s">
        <v>17</v>
      </c>
      <c r="C8" s="25"/>
      <c r="D8" s="24" t="s">
        <v>16</v>
      </c>
      <c r="E8" s="11"/>
      <c r="F8" s="23"/>
      <c r="G8" s="22"/>
    </row>
    <row r="9" spans="1:10" s="13" customFormat="1" ht="61" customHeight="1" x14ac:dyDescent="0.2">
      <c r="A9" s="12">
        <v>4</v>
      </c>
      <c r="B9" s="18" t="s">
        <v>15</v>
      </c>
      <c r="C9" s="11"/>
      <c r="D9" s="21" t="s">
        <v>14</v>
      </c>
      <c r="E9" s="11"/>
      <c r="F9" s="16" t="s">
        <v>13</v>
      </c>
      <c r="G9" s="19"/>
    </row>
    <row r="10" spans="1:10" s="13" customFormat="1" ht="182" customHeight="1" x14ac:dyDescent="0.2">
      <c r="A10" s="12"/>
      <c r="B10" s="15"/>
      <c r="C10" s="11"/>
      <c r="D10" s="20"/>
      <c r="E10" s="11"/>
      <c r="F10" s="9" t="s">
        <v>12</v>
      </c>
      <c r="G10" s="19"/>
    </row>
    <row r="11" spans="1:10" s="13" customFormat="1" ht="37" customHeight="1" x14ac:dyDescent="0.2">
      <c r="A11" s="10">
        <v>5</v>
      </c>
      <c r="B11" s="18" t="s">
        <v>11</v>
      </c>
      <c r="C11" s="11"/>
      <c r="D11" s="11"/>
      <c r="E11" s="11"/>
      <c r="F11" s="16" t="s">
        <v>10</v>
      </c>
      <c r="G11" s="2"/>
    </row>
    <row r="12" spans="1:10" s="13" customFormat="1" ht="37" customHeight="1" x14ac:dyDescent="0.2">
      <c r="A12" s="8"/>
      <c r="B12" s="17"/>
      <c r="C12" s="11"/>
      <c r="D12" s="11"/>
      <c r="E12" s="11"/>
      <c r="F12" s="9" t="s">
        <v>9</v>
      </c>
      <c r="G12" s="2"/>
    </row>
    <row r="13" spans="1:10" s="13" customFormat="1" ht="37" customHeight="1" x14ac:dyDescent="0.2">
      <c r="A13" s="8"/>
      <c r="B13" s="17"/>
      <c r="C13" s="11"/>
      <c r="D13" s="11"/>
      <c r="E13" s="11"/>
      <c r="F13" s="16" t="s">
        <v>8</v>
      </c>
      <c r="G13" s="2"/>
    </row>
    <row r="14" spans="1:10" s="13" customFormat="1" ht="206" customHeight="1" x14ac:dyDescent="0.2">
      <c r="A14" s="8"/>
      <c r="B14" s="15"/>
      <c r="C14" s="11"/>
      <c r="D14" s="11"/>
      <c r="E14" s="11"/>
      <c r="F14" s="9" t="s">
        <v>7</v>
      </c>
      <c r="G14" s="2"/>
    </row>
    <row r="15" spans="1:10" s="13" customFormat="1" ht="102" customHeight="1" x14ac:dyDescent="0.2">
      <c r="A15" s="8">
        <v>6</v>
      </c>
      <c r="B15" s="9" t="s">
        <v>6</v>
      </c>
      <c r="C15" s="11"/>
      <c r="D15" s="11"/>
      <c r="E15" s="11"/>
      <c r="G15"/>
    </row>
    <row r="16" spans="1:10" s="13" customFormat="1" ht="56" customHeight="1" x14ac:dyDescent="0.2">
      <c r="A16" s="12">
        <v>7</v>
      </c>
      <c r="B16" s="14" t="s">
        <v>5</v>
      </c>
      <c r="C16" s="11"/>
      <c r="D16" s="11"/>
      <c r="E16" s="11"/>
    </row>
    <row r="17" spans="1:6" s="13" customFormat="1" ht="17" x14ac:dyDescent="0.2">
      <c r="A17" s="10">
        <v>8</v>
      </c>
      <c r="B17" s="9" t="s">
        <v>4</v>
      </c>
      <c r="C17" s="11"/>
      <c r="D17" s="11"/>
      <c r="E17" s="11"/>
    </row>
    <row r="18" spans="1:6" s="13" customFormat="1" ht="56" customHeight="1" x14ac:dyDescent="0.2">
      <c r="A18" s="8">
        <v>9</v>
      </c>
      <c r="B18" s="9" t="s">
        <v>3</v>
      </c>
      <c r="C18" s="11"/>
      <c r="D18" s="11"/>
      <c r="E18" s="11"/>
    </row>
    <row r="19" spans="1:6" ht="185" customHeight="1" x14ac:dyDescent="0.2">
      <c r="A19" s="12">
        <v>10</v>
      </c>
      <c r="B19" s="9" t="s">
        <v>2</v>
      </c>
      <c r="F19" s="11"/>
    </row>
    <row r="20" spans="1:6" ht="68" customHeight="1" x14ac:dyDescent="0.2">
      <c r="A20" s="10">
        <v>11</v>
      </c>
      <c r="B20" s="9" t="s">
        <v>1</v>
      </c>
      <c r="F20" s="1"/>
    </row>
    <row r="21" spans="1:6" ht="37" customHeight="1" x14ac:dyDescent="0.2">
      <c r="A21" s="8"/>
      <c r="B21" s="7" t="s">
        <v>0</v>
      </c>
    </row>
    <row r="22" spans="1:6" ht="16" customHeight="1" x14ac:dyDescent="0.3">
      <c r="B22" s="6"/>
    </row>
    <row r="23" spans="1:6" ht="97" customHeight="1" x14ac:dyDescent="0.2">
      <c r="B23" s="4"/>
    </row>
    <row r="24" spans="1:6" ht="16" customHeight="1" x14ac:dyDescent="0.2">
      <c r="B24" s="5"/>
    </row>
    <row r="25" spans="1:6" ht="46" customHeight="1" x14ac:dyDescent="0.2">
      <c r="B25" s="4"/>
    </row>
    <row r="26" spans="1:6" x14ac:dyDescent="0.2">
      <c r="B26" s="3"/>
    </row>
    <row r="27" spans="1:6" x14ac:dyDescent="0.2">
      <c r="B27" s="2"/>
    </row>
    <row r="28" spans="1:6" x14ac:dyDescent="0.2">
      <c r="B28" s="2"/>
    </row>
  </sheetData>
  <sheetProtection sheet="1" objects="1" scenarios="1"/>
  <mergeCells count="9">
    <mergeCell ref="B9:B10"/>
    <mergeCell ref="B11:B14"/>
    <mergeCell ref="A1:F1"/>
    <mergeCell ref="A2:F2"/>
    <mergeCell ref="A5:B5"/>
    <mergeCell ref="D6:D7"/>
    <mergeCell ref="F7:F8"/>
    <mergeCell ref="A4:F4"/>
    <mergeCell ref="A3:F3"/>
  </mergeCells>
  <hyperlinks>
    <hyperlink ref="D9" r:id="rId1" location="heading=h.77thvydgt9we" xr:uid="{67AD17F5-E220-FD45-A19E-890D2332400F}"/>
    <hyperlink ref="B21" r:id="rId2" xr:uid="{DE82F940-2E26-C449-8E30-7CDD882C702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72C8-7DB8-3D45-A821-577F32A9495C}">
  <sheetPr>
    <tabColor rgb="FFFFC000"/>
  </sheetPr>
  <dimension ref="A1:X44"/>
  <sheetViews>
    <sheetView topLeftCell="E1" zoomScale="140" zoomScaleNormal="140" workbookViewId="0">
      <selection activeCell="C6" sqref="C6:D7"/>
    </sheetView>
  </sheetViews>
  <sheetFormatPr baseColWidth="10" defaultColWidth="8.6640625" defaultRowHeight="14" x14ac:dyDescent="0.2"/>
  <cols>
    <col min="1" max="1" width="21.83203125" style="42" customWidth="1"/>
    <col min="2" max="5" width="8.1640625" style="42" customWidth="1"/>
    <col min="6" max="6" width="21.83203125" style="42" customWidth="1"/>
    <col min="7" max="10" width="8.1640625" style="42" customWidth="1"/>
    <col min="11" max="11" width="21.83203125" style="42" customWidth="1"/>
    <col min="12" max="15" width="8.1640625" style="42" customWidth="1"/>
    <col min="16" max="16" width="21.83203125" style="42" customWidth="1"/>
    <col min="17" max="20" width="8.1640625" style="42" customWidth="1"/>
    <col min="21" max="21" width="21.83203125" style="42" customWidth="1"/>
    <col min="22" max="24" width="8.1640625" style="42" customWidth="1"/>
    <col min="25" max="16384" width="8.6640625" style="42"/>
  </cols>
  <sheetData>
    <row r="1" spans="1:24" s="75" customFormat="1" ht="22.25" customHeight="1" x14ac:dyDescent="0.2">
      <c r="A1" s="80" t="s">
        <v>78</v>
      </c>
      <c r="B1" s="80"/>
      <c r="C1" s="80"/>
      <c r="D1" s="80"/>
      <c r="F1" s="79" t="s">
        <v>77</v>
      </c>
      <c r="G1" s="79"/>
      <c r="H1" s="79"/>
      <c r="I1" s="79"/>
      <c r="K1" s="78" t="s">
        <v>76</v>
      </c>
      <c r="L1" s="78"/>
      <c r="M1" s="78"/>
      <c r="N1" s="78"/>
      <c r="P1" s="77" t="s">
        <v>75</v>
      </c>
      <c r="Q1" s="77"/>
      <c r="R1" s="77"/>
      <c r="S1" s="77"/>
      <c r="U1" s="76" t="s">
        <v>74</v>
      </c>
      <c r="V1" s="76"/>
      <c r="W1" s="76"/>
      <c r="X1" s="76"/>
    </row>
    <row r="2" spans="1:24" ht="4.25" customHeight="1" x14ac:dyDescent="0.2"/>
    <row r="3" spans="1:24" s="65" customFormat="1" ht="29.25" customHeight="1" x14ac:dyDescent="0.2">
      <c r="A3" s="71" t="s">
        <v>70</v>
      </c>
      <c r="B3" s="71"/>
      <c r="C3" s="74" t="s">
        <v>72</v>
      </c>
      <c r="D3" s="74"/>
      <c r="F3" s="71" t="s">
        <v>70</v>
      </c>
      <c r="G3" s="71"/>
      <c r="H3" s="74" t="s">
        <v>73</v>
      </c>
      <c r="I3" s="74"/>
      <c r="K3" s="71" t="s">
        <v>70</v>
      </c>
      <c r="L3" s="71"/>
      <c r="M3" s="74" t="s">
        <v>72</v>
      </c>
      <c r="N3" s="74"/>
      <c r="P3" s="71" t="s">
        <v>70</v>
      </c>
      <c r="Q3" s="71"/>
      <c r="R3" s="74" t="s">
        <v>71</v>
      </c>
      <c r="S3" s="74"/>
      <c r="U3" s="71" t="s">
        <v>70</v>
      </c>
      <c r="V3" s="71"/>
      <c r="W3" s="74" t="s">
        <v>69</v>
      </c>
      <c r="X3" s="74"/>
    </row>
    <row r="4" spans="1:24" ht="15" customHeight="1" x14ac:dyDescent="0.2">
      <c r="A4" s="71" t="s">
        <v>68</v>
      </c>
      <c r="B4" s="71"/>
      <c r="C4" s="74" t="s">
        <v>67</v>
      </c>
      <c r="D4" s="74"/>
      <c r="F4" s="71" t="s">
        <v>68</v>
      </c>
      <c r="G4" s="71"/>
      <c r="H4" s="74" t="s">
        <v>67</v>
      </c>
      <c r="I4" s="74"/>
      <c r="K4" s="71" t="s">
        <v>68</v>
      </c>
      <c r="L4" s="71"/>
      <c r="M4" s="74" t="s">
        <v>67</v>
      </c>
      <c r="N4" s="74"/>
      <c r="P4" s="71" t="s">
        <v>68</v>
      </c>
      <c r="Q4" s="71"/>
      <c r="R4" s="74" t="s">
        <v>67</v>
      </c>
      <c r="S4" s="74"/>
      <c r="U4" s="71" t="s">
        <v>68</v>
      </c>
      <c r="V4" s="71"/>
      <c r="W4" s="74" t="s">
        <v>67</v>
      </c>
      <c r="X4" s="74"/>
    </row>
    <row r="5" spans="1:24" ht="15" customHeight="1" x14ac:dyDescent="0.2">
      <c r="A5" s="71" t="s">
        <v>66</v>
      </c>
      <c r="B5" s="71"/>
      <c r="C5" s="74" t="s">
        <v>65</v>
      </c>
      <c r="D5" s="74"/>
      <c r="F5" s="71" t="s">
        <v>66</v>
      </c>
      <c r="G5" s="71"/>
      <c r="H5" s="74" t="s">
        <v>65</v>
      </c>
      <c r="I5" s="74"/>
      <c r="K5" s="71" t="s">
        <v>66</v>
      </c>
      <c r="L5" s="71"/>
      <c r="M5" s="74" t="s">
        <v>65</v>
      </c>
      <c r="N5" s="74"/>
      <c r="P5" s="71" t="s">
        <v>66</v>
      </c>
      <c r="Q5" s="71"/>
      <c r="R5" s="74" t="s">
        <v>65</v>
      </c>
      <c r="S5" s="74"/>
      <c r="U5" s="71" t="s">
        <v>66</v>
      </c>
      <c r="V5" s="71"/>
      <c r="W5" s="74" t="s">
        <v>65</v>
      </c>
      <c r="X5" s="74"/>
    </row>
    <row r="6" spans="1:24" ht="15" customHeight="1" x14ac:dyDescent="0.2">
      <c r="A6" s="71" t="s">
        <v>64</v>
      </c>
      <c r="B6" s="71"/>
      <c r="C6" s="74" t="s">
        <v>63</v>
      </c>
      <c r="D6" s="74"/>
      <c r="F6" s="71" t="s">
        <v>64</v>
      </c>
      <c r="G6" s="71"/>
      <c r="H6" s="74" t="s">
        <v>63</v>
      </c>
      <c r="I6" s="74"/>
      <c r="K6" s="71" t="s">
        <v>64</v>
      </c>
      <c r="L6" s="71"/>
      <c r="M6" s="74" t="s">
        <v>63</v>
      </c>
      <c r="N6" s="74"/>
      <c r="P6" s="71" t="s">
        <v>64</v>
      </c>
      <c r="Q6" s="71"/>
      <c r="R6" s="74" t="s">
        <v>63</v>
      </c>
      <c r="S6" s="74"/>
      <c r="U6" s="71" t="s">
        <v>64</v>
      </c>
      <c r="V6" s="71"/>
      <c r="W6" s="74" t="s">
        <v>63</v>
      </c>
      <c r="X6" s="74"/>
    </row>
    <row r="7" spans="1:24" ht="15" customHeight="1" x14ac:dyDescent="0.2">
      <c r="A7" s="71" t="s">
        <v>61</v>
      </c>
      <c r="B7" s="71"/>
      <c r="C7" s="74" t="s">
        <v>62</v>
      </c>
      <c r="D7" s="74"/>
      <c r="F7" s="71" t="s">
        <v>61</v>
      </c>
      <c r="G7" s="71"/>
      <c r="H7" s="74" t="s">
        <v>62</v>
      </c>
      <c r="I7" s="74"/>
      <c r="K7" s="71" t="s">
        <v>61</v>
      </c>
      <c r="L7" s="71"/>
      <c r="M7" s="74" t="s">
        <v>62</v>
      </c>
      <c r="N7" s="74"/>
      <c r="P7" s="71" t="s">
        <v>61</v>
      </c>
      <c r="Q7" s="71"/>
      <c r="R7" s="74" t="s">
        <v>60</v>
      </c>
      <c r="S7" s="74"/>
      <c r="U7" s="71" t="s">
        <v>61</v>
      </c>
      <c r="V7" s="71"/>
      <c r="W7" s="74" t="s">
        <v>60</v>
      </c>
      <c r="X7" s="74"/>
    </row>
    <row r="8" spans="1:24" ht="15" customHeight="1" x14ac:dyDescent="0.2">
      <c r="A8" s="73"/>
      <c r="B8" s="73"/>
      <c r="C8" s="72"/>
      <c r="D8" s="72"/>
      <c r="F8" s="73"/>
      <c r="G8" s="73"/>
      <c r="H8" s="72"/>
      <c r="I8" s="72"/>
      <c r="K8" s="71" t="s">
        <v>59</v>
      </c>
      <c r="L8" s="71"/>
      <c r="M8" s="74" t="s">
        <v>58</v>
      </c>
      <c r="N8" s="74"/>
      <c r="P8" s="71" t="s">
        <v>57</v>
      </c>
      <c r="Q8" s="71"/>
      <c r="R8" s="74" t="s">
        <v>56</v>
      </c>
      <c r="S8" s="74"/>
      <c r="U8" s="71" t="s">
        <v>57</v>
      </c>
      <c r="V8" s="71"/>
      <c r="W8" s="74" t="s">
        <v>56</v>
      </c>
      <c r="X8" s="74"/>
    </row>
    <row r="9" spans="1:24" ht="15" customHeight="1" x14ac:dyDescent="0.2">
      <c r="A9" s="73"/>
      <c r="B9" s="73"/>
      <c r="C9" s="72"/>
      <c r="D9" s="72"/>
      <c r="F9" s="73"/>
      <c r="G9" s="73"/>
      <c r="H9" s="72"/>
      <c r="I9" s="72"/>
      <c r="K9" s="73"/>
      <c r="L9" s="73"/>
      <c r="M9" s="72"/>
      <c r="N9" s="72"/>
      <c r="P9" s="71" t="s">
        <v>55</v>
      </c>
      <c r="Q9" s="71"/>
      <c r="R9" s="70">
        <v>45017</v>
      </c>
      <c r="S9" s="70"/>
      <c r="U9" s="71" t="s">
        <v>55</v>
      </c>
      <c r="V9" s="71"/>
      <c r="W9" s="70">
        <v>45017</v>
      </c>
      <c r="X9" s="70"/>
    </row>
    <row r="10" spans="1:24" ht="15" customHeight="1" x14ac:dyDescent="0.2">
      <c r="A10" s="73"/>
      <c r="B10" s="73"/>
      <c r="C10" s="72"/>
      <c r="D10" s="72"/>
      <c r="F10" s="73"/>
      <c r="G10" s="73"/>
      <c r="H10" s="72"/>
      <c r="I10" s="72"/>
      <c r="K10" s="73"/>
      <c r="L10" s="73"/>
      <c r="M10" s="72"/>
      <c r="N10" s="72"/>
      <c r="P10" s="71" t="s">
        <v>54</v>
      </c>
      <c r="Q10" s="71"/>
      <c r="R10" s="70">
        <v>45047</v>
      </c>
      <c r="S10" s="70"/>
      <c r="U10" s="71" t="s">
        <v>54</v>
      </c>
      <c r="V10" s="71"/>
      <c r="W10" s="70">
        <v>45047</v>
      </c>
      <c r="X10" s="70"/>
    </row>
    <row r="11" spans="1:24" ht="15" customHeight="1" x14ac:dyDescent="0.2">
      <c r="A11" s="69" t="s">
        <v>53</v>
      </c>
      <c r="B11" s="69"/>
      <c r="C11" s="68" t="e" cm="1">
        <f t="array" aca="1" ref="C11" ca="1">MAX((INDIRECT("'"&amp;$C$3&amp;"'!"&amp;$C$4&amp;":"&amp;$C$4)&lt;&gt;"")*(ROW(INDIRECT("'"&amp;$C$3&amp;"'!"&amp;$C$4&amp;":"&amp;$C$4))))</f>
        <v>#REF!</v>
      </c>
      <c r="D11" s="68"/>
      <c r="F11" s="69" t="s">
        <v>53</v>
      </c>
      <c r="G11" s="69"/>
      <c r="H11" s="68" t="e" cm="1">
        <f t="array" aca="1" ref="H11" ca="1">MAX((INDIRECT("'"&amp;$H$3&amp;"'!"&amp;$H$4&amp;":"&amp;$H$4)&lt;&gt;"")*(ROW(INDIRECT("'"&amp;$H$3&amp;"'!"&amp;$H$4&amp;":"&amp;$H$4))))</f>
        <v>#REF!</v>
      </c>
      <c r="I11" s="68"/>
      <c r="K11" s="69" t="s">
        <v>53</v>
      </c>
      <c r="L11" s="69"/>
      <c r="M11" s="68" t="e" cm="1">
        <f t="array" aca="1" ref="M11" ca="1">MAX((INDIRECT("'"&amp;$M$3&amp;"'!"&amp;$M$4&amp;":"&amp;$M$4)&lt;&gt;"")*(ROW(INDIRECT("'"&amp;$M$3&amp;"'!"&amp;$M$4&amp;":"&amp;$M$4))))</f>
        <v>#REF!</v>
      </c>
      <c r="N11" s="68"/>
      <c r="P11" s="69" t="s">
        <v>53</v>
      </c>
      <c r="Q11" s="69"/>
      <c r="R11" s="68" t="e" cm="1">
        <f t="array" aca="1" ref="R11" ca="1">MAX((INDIRECT("'"&amp;$R$3&amp;"'!"&amp;$R$4&amp;":"&amp;$R$4)&lt;&gt;"")*(ROW(INDIRECT("'"&amp;$R$3&amp;"'!"&amp;$R$4&amp;":"&amp;$R$4))))</f>
        <v>#REF!</v>
      </c>
      <c r="S11" s="68"/>
      <c r="U11" s="69" t="s">
        <v>53</v>
      </c>
      <c r="V11" s="69"/>
      <c r="W11" s="68" t="e" cm="1">
        <f t="array" aca="1" ref="W11" ca="1">MAX((INDIRECT("'"&amp;$W$3&amp;"'!"&amp;$W$4&amp;":"&amp;$W$4)&lt;&gt;"")*(ROW(INDIRECT("'"&amp;$W$3&amp;"'!"&amp;$W$4&amp;":"&amp;$W$4))))</f>
        <v>#REF!</v>
      </c>
      <c r="X11" s="68"/>
    </row>
    <row r="12" spans="1:24" ht="4.25" customHeight="1" x14ac:dyDescent="0.2"/>
    <row r="13" spans="1:24" ht="25" customHeight="1" x14ac:dyDescent="0.2">
      <c r="A13" s="66"/>
      <c r="B13" s="67" t="s">
        <v>52</v>
      </c>
      <c r="C13" s="67" t="s">
        <v>51</v>
      </c>
      <c r="D13" s="66" t="s">
        <v>44</v>
      </c>
      <c r="F13" s="66"/>
      <c r="G13" s="67" t="s">
        <v>52</v>
      </c>
      <c r="H13" s="67" t="s">
        <v>51</v>
      </c>
      <c r="I13" s="66" t="s">
        <v>44</v>
      </c>
      <c r="K13" s="66"/>
      <c r="L13" s="67" t="s">
        <v>52</v>
      </c>
      <c r="M13" s="67" t="s">
        <v>51</v>
      </c>
      <c r="N13" s="66" t="s">
        <v>44</v>
      </c>
      <c r="P13" s="66"/>
      <c r="Q13" s="67" t="s">
        <v>52</v>
      </c>
      <c r="R13" s="67" t="s">
        <v>51</v>
      </c>
      <c r="S13" s="66" t="s">
        <v>44</v>
      </c>
      <c r="U13" s="66"/>
      <c r="V13" s="67" t="s">
        <v>52</v>
      </c>
      <c r="W13" s="67" t="s">
        <v>51</v>
      </c>
      <c r="X13" s="66" t="s">
        <v>44</v>
      </c>
    </row>
    <row r="14" spans="1:24" ht="15" customHeight="1" x14ac:dyDescent="0.2">
      <c r="A14" s="64" t="s">
        <v>33</v>
      </c>
      <c r="B14" s="63" cm="1">
        <f t="array" aca="1" ref="B14" ca="1">SUM(IF(_xlfn.UNIQUE(IFERROR(_xlfn._xlws.FILTER(
INDIRECT("'"&amp;$C$3&amp;"'!"&amp;$C$4&amp;"2:"&amp;$C$4&amp;$C$11),
(INDIRECT("'"&amp;$C$3&amp;"'!"&amp;$C$4&amp;"2:"&amp;$C$4&amp;$C$11)&lt;&gt;"") *
(INDIRECT("'"&amp;$C$3&amp;"'!"&amp;$C$5&amp;"2:"&amp;$C$5&amp;$C$11)="Families") *
(INDIRECT("'"&amp;$C$3&amp;"'!"&amp;$C$6&amp;"2:"&amp;$C$6&amp;$C$11)="Chronic")), ""))&lt;&gt;"",1,0))</f>
        <v>0</v>
      </c>
      <c r="C14" s="63" cm="1">
        <f t="array" aca="1" ref="C14" ca="1">SUM(IF(_xlfn.UNIQUE(IFERROR(_xlfn._xlws.FILTER(
INDIRECT("'"&amp;$C$3&amp;"'!"&amp;$C$4&amp;"2:"&amp;$C$4&amp;$C$11),
(INDIRECT("'"&amp;$C$3&amp;"'!"&amp;$C$4&amp;"2:"&amp;$C$4&amp;$C$11)&lt;&gt;"") *
(INDIRECT("'"&amp;$C$3&amp;"'!"&amp;$C$5&amp;"2:"&amp;$C$5&amp;$C$11)="Families") *
(INDIRECT("'"&amp;$C$3&amp;"'!"&amp;$C$6&amp;"2:"&amp;$C$6&amp;$C$11)&lt;&gt;"Chronic")), ""))&lt;&gt;"",1,0))</f>
        <v>0</v>
      </c>
      <c r="D14" s="63" cm="1">
        <f t="array" aca="1" ref="D14" ca="1">SUM(IF(_xlfn.UNIQUE(IFERROR(_xlfn._xlws.FILTER(
INDIRECT("'"&amp;$C$3&amp;"'!"&amp;$C$4&amp;"2:"&amp;$C$4&amp;$C$11),
(INDIRECT("'"&amp;$C$3&amp;"'!"&amp;$C$4&amp;"2:"&amp;$C$4&amp;$C$11)&lt;&gt;"") *
(INDIRECT("'"&amp;$C$3&amp;"'!"&amp;$C$5&amp;"2:"&amp;$C$5&amp;$C$11)="Families")), ""))&lt;&gt;"",1,0))</f>
        <v>0</v>
      </c>
      <c r="F14" s="64" t="s">
        <v>33</v>
      </c>
      <c r="G14" s="63" cm="1">
        <f t="array" aca="1" ref="G14" ca="1">SUM(IF(_xlfn.UNIQUE(IFERROR(_xlfn._xlws.FILTER(
INDIRECT("'"&amp;$H$3&amp;"'!"&amp;$H$4&amp;"2:"&amp;$H$4&amp;$H$11),
(INDIRECT("'"&amp;$H$3&amp;"'!"&amp;$H$4&amp;"2:"&amp;$H$4&amp;$H$11)&lt;&gt;"") *
(INDIRECT("'"&amp;$H$3&amp;"'!"&amp;$H$5&amp;"2:"&amp;$H$5&amp;$H$11)="Families") *
(INDIRECT("'"&amp;$H$3&amp;"'!"&amp;$H$6&amp;"2:"&amp;$H$6&amp;$H$11)="Chronic")), ""))&lt;&gt;"",1,0))</f>
        <v>0</v>
      </c>
      <c r="H14" s="63" cm="1">
        <f t="array" aca="1" ref="H14" ca="1">SUM(IF(_xlfn.UNIQUE(IFERROR(_xlfn._xlws.FILTER(
INDIRECT("'"&amp;$H$3&amp;"'!"&amp;$H$4&amp;"2:"&amp;$H$4&amp;$H$11),
(INDIRECT("'"&amp;$H$3&amp;"'!"&amp;$H$4&amp;"2:"&amp;$H$4&amp;$H$11)&lt;&gt;"") *
(INDIRECT("'"&amp;$H$3&amp;"'!"&amp;$H$5&amp;"2:"&amp;$H$5&amp;$H$11)="Families") *
(INDIRECT("'"&amp;$H$3&amp;"'!"&amp;$H$6&amp;"2:"&amp;$H$6&amp;$H$11)&lt;&gt;"Chronic")), ""))&lt;&gt;"",1,0))</f>
        <v>0</v>
      </c>
      <c r="I14" s="63" cm="1">
        <f t="array" aca="1" ref="I14" ca="1">SUM(IF(_xlfn.UNIQUE(IFERROR(_xlfn._xlws.FILTER(
INDIRECT("'"&amp;$H$3&amp;"'!"&amp;$H$4&amp;"2:"&amp;$H$4&amp;$H$11),
(INDIRECT("'"&amp;$H$3&amp;"'!"&amp;$H$4&amp;"2:"&amp;$H$4&amp;$H$11)&lt;&gt;"") *
(INDIRECT("'"&amp;$H$3&amp;"'!"&amp;$H$5&amp;"2:"&amp;$H$5&amp;$H$11)="Families")), ""))&lt;&gt;"",1,0))</f>
        <v>0</v>
      </c>
      <c r="K14" s="64" t="s">
        <v>33</v>
      </c>
      <c r="L14" s="63" cm="1">
        <f t="array" aca="1" ref="L14" ca="1">SUM(IF(_xlfn.UNIQUE(IFERROR(_xlfn._xlws.FILTER(
INDIRECT("'"&amp;$M$3&amp;"'!"&amp;$M$4&amp;"2:"&amp;$M$4&amp;$M$11),
(INDIRECT("'"&amp;$M$3&amp;"'!"&amp;$M$4&amp;"2:"&amp;$M$4&amp;$M$11)&lt;&gt;"") *
(INDIRECT("'"&amp;$M$3&amp;"'!"&amp;$M$8&amp;"2:"&amp;$M$8&amp;$M$11)="Yes") *
(INDIRECT("'"&amp;$M$3&amp;"'!"&amp;$M$5&amp;"2:"&amp;$M$5&amp;$M$11)="Families") *
(INDIRECT("'"&amp;$M$3&amp;"'!"&amp;$M$6&amp;"2:"&amp;$M$6&amp;$M$11)="Chronic")), ""))&lt;&gt;"",1,0))</f>
        <v>0</v>
      </c>
      <c r="M14" s="63" cm="1">
        <f t="array" aca="1" ref="M14" ca="1">SUM(IF(_xlfn.UNIQUE(IFERROR(_xlfn._xlws.FILTER(
INDIRECT("'"&amp;$M$3&amp;"'!"&amp;$M$4&amp;"2:"&amp;$M$4&amp;$M$11),
(INDIRECT("'"&amp;$M$3&amp;"'!"&amp;$M$4&amp;"2:"&amp;$M$4&amp;$M$11)&lt;&gt;"") *
(INDIRECT("'"&amp;$M$3&amp;"'!"&amp;$M$8&amp;"2:"&amp;$M$8&amp;$M$11)="Yes") *
(INDIRECT("'"&amp;$M$3&amp;"'!"&amp;$M$5&amp;"2:"&amp;$M$5&amp;$M$11)="Families") *
(INDIRECT("'"&amp;$M$3&amp;"'!"&amp;$M$6&amp;"2:"&amp;$M$6&amp;$M$11)&lt;&gt;"Chronic")), ""))&lt;&gt;"",1,0))</f>
        <v>0</v>
      </c>
      <c r="N14" s="63" cm="1">
        <f t="array" aca="1" ref="N14" ca="1">SUM(IF(_xlfn.UNIQUE(IFERROR(_xlfn._xlws.FILTER(
INDIRECT("'"&amp;$M$3&amp;"'!"&amp;$M$4&amp;"2:"&amp;$M$4&amp;$M$11),
(INDIRECT("'"&amp;$M$3&amp;"'!"&amp;$M$4&amp;"2:"&amp;$M$4&amp;$M$11)&lt;&gt;"") *
(INDIRECT("'"&amp;$M$3&amp;"'!"&amp;$M$8&amp;"2:"&amp;$M$8&amp;$M$11)="Yes") *
(INDIRECT("'"&amp;$M$3&amp;"'!"&amp;$M$5&amp;"2:"&amp;$M$5&amp;$M$11)="Families")), ""))&lt;&gt;"",1,0))</f>
        <v>0</v>
      </c>
      <c r="P14" s="64" t="s">
        <v>33</v>
      </c>
      <c r="Q14" s="63" cm="1">
        <f t="array" aca="1" ref="Q14" ca="1">SUM(IF(_xlfn.UNIQUE(IFERROR(_xlfn._xlws.FILTER(
INDIRECT("'"&amp;$R$3&amp;"'!"&amp;$R$4&amp;"2:"&amp;$R$4&amp;$R$11),
(INDIRECT("'"&amp;$R$3&amp;"'!"&amp;$R$4&amp;"2:"&amp;$R$4&amp;$R$11)&lt;&gt;"") *
(INDIRECT("'"&amp;$R$3&amp;"'!"&amp;$R$8&amp;"2:"&amp;$R$8&amp;$R$11)&gt;=$R$9) *
(INDIRECT("'"&amp;$R$3&amp;"'!"&amp;$R$8&amp;"2:"&amp;$R$8&amp;$R$11)&lt;$R$10) *
(INDIRECT("'"&amp;$R$3&amp;"'!"&amp;$R$5&amp;"2:"&amp;$R$5&amp;$R$11)="Families") *
(INDIRECT("'"&amp;$R$3&amp;"'!"&amp;$R$6&amp;"2:"&amp;$R$6&amp;$R$11)="Chronic")), ""))&lt;&gt;"",1,0))</f>
        <v>0</v>
      </c>
      <c r="R14" s="63" cm="1">
        <f t="array" aca="1" ref="R14" ca="1">SUM(IF(_xlfn.UNIQUE(IFERROR(_xlfn._xlws.FILTER(
INDIRECT("'"&amp;$R$3&amp;"'!"&amp;$R$4&amp;"2:"&amp;$R$4&amp;$R$11),
(INDIRECT("'"&amp;$R$3&amp;"'!"&amp;$R$4&amp;"2:"&amp;$R$4&amp;$R$11)&lt;&gt;"") *
(INDIRECT("'"&amp;$R$3&amp;"'!"&amp;$R$8&amp;"2:"&amp;$R$8&amp;$R$11)&gt;=$R$9) *
(INDIRECT("'"&amp;$R$3&amp;"'!"&amp;$R$8&amp;"2:"&amp;$R$8&amp;$R$11)&lt;$R$10) *
(INDIRECT("'"&amp;$R$3&amp;"'!"&amp;$R$5&amp;"2:"&amp;$R$5&amp;$R$11)="Families") *
(INDIRECT("'"&amp;$R$3&amp;"'!"&amp;$R$6&amp;"2:"&amp;$R$6&amp;$R$11)&lt;&gt;"Chronic")), ""))&lt;&gt;"",1,0))</f>
        <v>0</v>
      </c>
      <c r="S14" s="63" cm="1">
        <f t="array" aca="1" ref="S14" ca="1">SUM(IF(_xlfn.UNIQUE(IFERROR(_xlfn._xlws.FILTER(
INDIRECT("'"&amp;$R$3&amp;"'!"&amp;$R$4&amp;"2:"&amp;$R$4&amp;$R$11),
(INDIRECT("'"&amp;$R$3&amp;"'!"&amp;$R$4&amp;"2:"&amp;$R$4&amp;$R$11)&lt;&gt;"") *
(INDIRECT("'"&amp;$R$3&amp;"'!"&amp;$R$8&amp;"2:"&amp;$R$8&amp;$R$11)&gt;=$R$9) *
(INDIRECT("'"&amp;$R$3&amp;"'!"&amp;$R$8&amp;"2:"&amp;$R$8&amp;$R$11)&lt;$R$10) *
(INDIRECT("'"&amp;$R$3&amp;"'!"&amp;$R$5&amp;"2:"&amp;$R$5&amp;$R$11)="Families")), ""))&lt;&gt;"",1,0))</f>
        <v>0</v>
      </c>
      <c r="U14" s="64" t="s">
        <v>33</v>
      </c>
      <c r="V14" s="63" cm="1">
        <f t="array" aca="1" ref="V14" ca="1">SUM(IF(_xlfn.UNIQUE(IFERROR(_xlfn._xlws.FILTER(
INDIRECT("'"&amp;$W$3&amp;"'!"&amp;$W$4&amp;"2:"&amp;$W$4&amp;$W$11),
(INDIRECT("'"&amp;$W$3&amp;"'!"&amp;$W$4&amp;"2:"&amp;$W$4&amp;$W$11)&lt;&gt;"") *
(INDIRECT("'"&amp;$W$3&amp;"'!"&amp;$W$8&amp;"2:"&amp;$W$8&amp;$W$11)&gt;=$W$9) *
(INDIRECT("'"&amp;$W$3&amp;"'!"&amp;$W$8&amp;"2:"&amp;$W$8&amp;$W$11)&lt;$W$10) *
(INDIRECT("'"&amp;$W$3&amp;"'!"&amp;$W$5&amp;"2:"&amp;$W$5&amp;$W$11)="Families") *
(INDIRECT("'"&amp;$W$3&amp;"'!"&amp;$W$6&amp;"2:"&amp;$W$6&amp;$W$11)="Chronic")), ""))&lt;&gt;"",1,0))</f>
        <v>0</v>
      </c>
      <c r="W14" s="63" cm="1">
        <f t="array" aca="1" ref="W14" ca="1">SUM(IF(_xlfn.UNIQUE(IFERROR(_xlfn._xlws.FILTER(
INDIRECT("'"&amp;$W$3&amp;"'!"&amp;$W$4&amp;"2:"&amp;$W$4&amp;$W$11),
(INDIRECT("'"&amp;$W$3&amp;"'!"&amp;$W$4&amp;"2:"&amp;$W$4&amp;$W$11)&lt;&gt;"") *
(INDIRECT("'"&amp;$W$3&amp;"'!"&amp;$W$8&amp;"2:"&amp;$W$8&amp;$W$11)&gt;=$W$9) *
(INDIRECT("'"&amp;$W$3&amp;"'!"&amp;$W$8&amp;"2:"&amp;$W$8&amp;$W$11)&lt;$W$10) *
(INDIRECT("'"&amp;$W$3&amp;"'!"&amp;$W$5&amp;"2:"&amp;$W$5&amp;$W$11)="Families") *
(INDIRECT("'"&amp;$W$3&amp;"'!"&amp;$W$6&amp;"2:"&amp;$W$6&amp;$W$11)&lt;&gt;"Chronic")), ""))&lt;&gt;"",1,0))</f>
        <v>0</v>
      </c>
      <c r="X14" s="63" cm="1">
        <f t="array" aca="1" ref="X14" ca="1">SUM(IF(_xlfn.UNIQUE(IFERROR(_xlfn._xlws.FILTER(
INDIRECT("'"&amp;$W$3&amp;"'!"&amp;$W$4&amp;"2:"&amp;$W$4&amp;$W$11),
(INDIRECT("'"&amp;$W$3&amp;"'!"&amp;$W$4&amp;"2:"&amp;$W$4&amp;$W$11)&lt;&gt;"") *
(INDIRECT("'"&amp;$W$3&amp;"'!"&amp;$W$8&amp;"2:"&amp;$W$8&amp;$W$11)&gt;=$W$9) *
(INDIRECT("'"&amp;$W$3&amp;"'!"&amp;$W$8&amp;"2:"&amp;$W$8&amp;$W$11)&lt;$W$10) *
(INDIRECT("'"&amp;$W$3&amp;"'!"&amp;$W$5&amp;"2:"&amp;$W$5&amp;$W$11)="Families")), ""))&lt;&gt;"",1,0))</f>
        <v>0</v>
      </c>
    </row>
    <row r="15" spans="1:24" ht="15" customHeight="1" x14ac:dyDescent="0.2">
      <c r="A15" s="42" t="s">
        <v>46</v>
      </c>
      <c r="B15" s="62" cm="1">
        <f t="array" aca="1" ref="B15" ca="1">SUM(IF(_xlfn.UNIQUE(IFERROR(_xlfn._xlws.FILTER(
INDIRECT("'"&amp;$C$3&amp;"'!"&amp;$C$4&amp;"2:"&amp;$C$4&amp;$C$11),
(INDIRECT("'"&amp;$C$3&amp;"'!"&amp;$C$4&amp;"2:"&amp;$C$4&amp;$C$11)&lt;&gt;"") *
(INDIRECT("'"&amp;$C$3&amp;"'!"&amp;$C$5&amp;"2:"&amp;$C$5&amp;$C$11)="Families") *
(INDIRECT("'"&amp;$C$3&amp;"'!"&amp;$C$6&amp;"2:"&amp;$C$6&amp;$C$11)="Chronic") *
(INDIRECT("'"&amp;$C$3&amp;"'!"&amp;$C$7&amp;"2:"&amp;$C$7&amp;$C$11)&lt;&gt;"Yes (HUD)")), ""))&lt;&gt;"",1,0))</f>
        <v>0</v>
      </c>
      <c r="C15" s="62" cm="1">
        <f t="array" aca="1" ref="C15" ca="1">SUM(IF(_xlfn.UNIQUE(IFERROR(_xlfn._xlws.FILTER(
INDIRECT("'"&amp;$C$3&amp;"'!"&amp;$C$4&amp;"2:"&amp;$C$4&amp;$C$11),
(INDIRECT("'"&amp;$C$3&amp;"'!"&amp;$C$4&amp;"2:"&amp;$C$4&amp;$C$11)&lt;&gt;"") *
(INDIRECT("'"&amp;$C$3&amp;"'!"&amp;$C$5&amp;"2:"&amp;$C$5&amp;$C$11)="Families") *
(INDIRECT("'"&amp;$C$3&amp;"'!"&amp;$C$6&amp;"2:"&amp;$C$6&amp;$C$11)&lt;&gt;"Chronic") *
(INDIRECT("'"&amp;$C$3&amp;"'!"&amp;$C$7&amp;"2:"&amp;$C$7&amp;$C$11)&lt;&gt;"Yes (HUD)")), ""))&lt;&gt;"",1,0))</f>
        <v>0</v>
      </c>
      <c r="D15" s="62" cm="1">
        <f t="array" aca="1" ref="D15" ca="1">SUM(IF(_xlfn.UNIQUE(IFERROR(_xlfn._xlws.FILTER(
INDIRECT("'"&amp;$C$3&amp;"'!"&amp;$C$4&amp;"2:"&amp;$C$4&amp;$C$11),
(INDIRECT("'"&amp;$C$3&amp;"'!"&amp;$C$4&amp;"2:"&amp;$C$4&amp;$C$11)&lt;&gt;"") *
(INDIRECT("'"&amp;$C$3&amp;"'!"&amp;$C$5&amp;"2:"&amp;$C$5&amp;$C$11)="Families") *
(INDIRECT("'"&amp;$C$3&amp;"'!"&amp;$C$7&amp;"2:"&amp;$C$7&amp;$C$11)&lt;&gt;"Yes (HUD)")), ""))&lt;&gt;"",1,0))</f>
        <v>0</v>
      </c>
      <c r="F15" s="42" t="s">
        <v>46</v>
      </c>
      <c r="G15" s="62" cm="1">
        <f t="array" aca="1" ref="G15" ca="1">SUM(IF(_xlfn.UNIQUE(IFERROR(_xlfn._xlws.FILTER(
INDIRECT("'"&amp;$H$3&amp;"'!"&amp;$H$4&amp;"2:"&amp;$H$4&amp;$H$11),
(INDIRECT("'"&amp;$H$3&amp;"'!"&amp;$H$4&amp;"2:"&amp;$H$4&amp;$H$11)&lt;&gt;"") *
(INDIRECT("'"&amp;$H$3&amp;"'!"&amp;$H$5&amp;"2:"&amp;$H$5&amp;$H$11)="Families") *
(INDIRECT("'"&amp;$H$3&amp;"'!"&amp;$H$6&amp;"2:"&amp;$H$6&amp;$H$11)="Chronic") *
(INDIRECT("'"&amp;$H$3&amp;"'!"&amp;$H$7&amp;"2:"&amp;$H$7&amp;$H$11)&lt;&gt;"Yes (HUD)")), ""))&lt;&gt;"",1,0))</f>
        <v>0</v>
      </c>
      <c r="H15" s="62" cm="1">
        <f t="array" aca="1" ref="H15" ca="1">SUM(IF(_xlfn.UNIQUE(IFERROR(_xlfn._xlws.FILTER(
INDIRECT("'"&amp;$H$3&amp;"'!"&amp;$H$4&amp;"2:"&amp;$H$4&amp;$H$11),
(INDIRECT("'"&amp;$H$3&amp;"'!"&amp;$H$4&amp;"2:"&amp;$H$4&amp;$H$11)&lt;&gt;"") *
(INDIRECT("'"&amp;$H$3&amp;"'!"&amp;$H$5&amp;"2:"&amp;$H$5&amp;$H$11)="Families") *
(INDIRECT("'"&amp;$H$3&amp;"'!"&amp;$H$6&amp;"2:"&amp;$H$6&amp;$H$11)&lt;&gt;"Chronic") *
(INDIRECT("'"&amp;$H$3&amp;"'!"&amp;$H$7&amp;"2:"&amp;$H$7&amp;$H$11)&lt;&gt;"Yes (HUD)")), ""))&lt;&gt;"",1,0))</f>
        <v>0</v>
      </c>
      <c r="I15" s="62" cm="1">
        <f t="array" aca="1" ref="I15" ca="1">SUM(IF(_xlfn.UNIQUE(IFERROR(_xlfn._xlws.FILTER(
INDIRECT("'"&amp;$H$3&amp;"'!"&amp;$H$4&amp;"2:"&amp;$H$4&amp;$H$11),
(INDIRECT("'"&amp;$H$3&amp;"'!"&amp;$H$4&amp;"2:"&amp;$H$4&amp;$H$11)&lt;&gt;"") *
(INDIRECT("'"&amp;$H$3&amp;"'!"&amp;$H$5&amp;"2:"&amp;$H$5&amp;$H$11)="Families") *
(INDIRECT("'"&amp;$H$3&amp;"'!"&amp;$H$7&amp;"2:"&amp;$H$7&amp;$H$11)&lt;&gt;"Yes (HUD)")), ""))&lt;&gt;"",1,0))</f>
        <v>0</v>
      </c>
      <c r="K15" s="42" t="s">
        <v>46</v>
      </c>
      <c r="L15" s="62" cm="1">
        <f t="array" aca="1" ref="L15" ca="1">SUM(IF(_xlfn.UNIQUE(IFERROR(_xlfn._xlws.FILTER(
INDIRECT("'"&amp;$M$3&amp;"'!"&amp;$M$4&amp;"2:"&amp;$M$4&amp;$M$11),
(INDIRECT("'"&amp;$M$3&amp;"'!"&amp;$M$4&amp;"2:"&amp;$M$4&amp;$M$11)&lt;&gt;"") *
(INDIRECT("'"&amp;$M$3&amp;"'!"&amp;$M$8&amp;"2:"&amp;$M$8&amp;$M$11)="Yes") *
(INDIRECT("'"&amp;$M$3&amp;"'!"&amp;$M$5&amp;"2:"&amp;$M$5&amp;$M$11)="Families") *
(INDIRECT("'"&amp;$M$3&amp;"'!"&amp;$M$6&amp;"2:"&amp;$M$6&amp;$M$11)="Chronic") *
(INDIRECT("'"&amp;$M$3&amp;"'!"&amp;$M$7&amp;"2:"&amp;$M$7&amp;$M$11)&lt;&gt;"Yes (HUD)")), ""))&lt;&gt;"",1,0))</f>
        <v>0</v>
      </c>
      <c r="M15" s="62" cm="1">
        <f t="array" aca="1" ref="M15" ca="1">SUM(IF(_xlfn.UNIQUE(IFERROR(_xlfn._xlws.FILTER(
INDIRECT("'"&amp;$M$3&amp;"'!"&amp;$M$4&amp;"2:"&amp;$M$4&amp;$M$11),
(INDIRECT("'"&amp;$M$3&amp;"'!"&amp;$M$4&amp;"2:"&amp;$M$4&amp;$M$11)&lt;&gt;"") *
(INDIRECT("'"&amp;$M$3&amp;"'!"&amp;$M$8&amp;"2:"&amp;$M$8&amp;$M$11)="Yes") *
(INDIRECT("'"&amp;$M$3&amp;"'!"&amp;$M$5&amp;"2:"&amp;$M$5&amp;$M$11)="Families") *
(INDIRECT("'"&amp;$M$3&amp;"'!"&amp;$M$6&amp;"2:"&amp;$M$6&amp;$M$11)&lt;&gt;"Chronic") *
(INDIRECT("'"&amp;$M$3&amp;"'!"&amp;$M$7&amp;"2:"&amp;$M$7&amp;$M$11)&lt;&gt;"Yes (HUD)")), ""))&lt;&gt;"",1,0))</f>
        <v>0</v>
      </c>
      <c r="N15" s="62" cm="1">
        <f t="array" aca="1" ref="N15" ca="1">SUM(IF(_xlfn.UNIQUE(IFERROR(_xlfn._xlws.FILTER(
INDIRECT("'"&amp;$M$3&amp;"'!"&amp;$M$4&amp;"2:"&amp;$M$4&amp;$M$11),
(INDIRECT("'"&amp;$M$3&amp;"'!"&amp;$M$4&amp;"2:"&amp;$M$4&amp;$M$11)&lt;&gt;"") *
(INDIRECT("'"&amp;$M$3&amp;"'!"&amp;$M$8&amp;"2:"&amp;$M$8&amp;$M$11)="Yes") *
(INDIRECT("'"&amp;$M$3&amp;"'!"&amp;$M$5&amp;"2:"&amp;$M$5&amp;$M$11)="Families") *
(INDIRECT("'"&amp;$M$3&amp;"'!"&amp;$M$7&amp;"2:"&amp;$M$7&amp;$M$11)&lt;&gt;"Yes (HUD)")), ""))&lt;&gt;"",1,0))</f>
        <v>0</v>
      </c>
      <c r="P15" s="42" t="s">
        <v>46</v>
      </c>
      <c r="Q15" s="62" cm="1">
        <f t="array" aca="1" ref="Q15" ca="1">SUM(IF(_xlfn.UNIQUE(IFERROR(_xlfn._xlws.FILTER(
INDIRECT("'"&amp;$R$3&amp;"'!"&amp;$R$4&amp;"2:"&amp;$R$4&amp;$R$11),
(INDIRECT("'"&amp;$R$3&amp;"'!"&amp;$R$4&amp;"2:"&amp;$R$4&amp;$R$11)&lt;&gt;"") *
(INDIRECT("'"&amp;$R$3&amp;"'!"&amp;$R$8&amp;"2:"&amp;$R$8&amp;$R$11)&gt;=$R$9) *
(INDIRECT("'"&amp;$R$3&amp;"'!"&amp;$R$8&amp;"2:"&amp;$R$8&amp;$R$11)&lt;$R$10) *
(INDIRECT("'"&amp;$R$3&amp;"'!"&amp;$R$5&amp;"2:"&amp;$R$5&amp;$R$11)="Families") *
(INDIRECT("'"&amp;$R$3&amp;"'!"&amp;$R$6&amp;"2:"&amp;$R$6&amp;$R$11)="Chronic") *
(INDIRECT("'"&amp;$R$3&amp;"'!"&amp;$R$7&amp;"2:"&amp;$R$7&amp;$R$11)&lt;&gt;"Yes (HUD)")), ""))&lt;&gt;"",1,0))</f>
        <v>0</v>
      </c>
      <c r="R15" s="62" cm="1">
        <f t="array" aca="1" ref="R15" ca="1">SUM(IF(_xlfn.UNIQUE(IFERROR(_xlfn._xlws.FILTER(
INDIRECT("'"&amp;$R$3&amp;"'!"&amp;$R$4&amp;"2:"&amp;$R$4&amp;$R$11),
(INDIRECT("'"&amp;$R$3&amp;"'!"&amp;$R$4&amp;"2:"&amp;$R$4&amp;$R$11)&lt;&gt;"") *
(INDIRECT("'"&amp;$R$3&amp;"'!"&amp;$R$8&amp;"2:"&amp;$R$8&amp;$R$11)&gt;=$R$9) *
(INDIRECT("'"&amp;$R$3&amp;"'!"&amp;$R$8&amp;"2:"&amp;$R$8&amp;$R$11)&lt;$R$10) *
(INDIRECT("'"&amp;$R$3&amp;"'!"&amp;$R$5&amp;"2:"&amp;$R$5&amp;$R$11)="Families") *
(INDIRECT("'"&amp;$R$3&amp;"'!"&amp;$R$6&amp;"2:"&amp;$R$6&amp;$R$11)&lt;&gt;"Chronic") *
(INDIRECT("'"&amp;$R$3&amp;"'!"&amp;$R$7&amp;"2:"&amp;$R$7&amp;$R$11)&lt;&gt;"Yes (HUD)")), ""))&lt;&gt;"",1,0))</f>
        <v>0</v>
      </c>
      <c r="S15" s="62" cm="1">
        <f t="array" aca="1" ref="S15" ca="1">SUM(IF(_xlfn.UNIQUE(IFERROR(_xlfn._xlws.FILTER(
INDIRECT("'"&amp;$R$3&amp;"'!"&amp;$R$4&amp;"2:"&amp;$R$4&amp;$R$11),
(INDIRECT("'"&amp;$R$3&amp;"'!"&amp;$R$4&amp;"2:"&amp;$R$4&amp;$R$11)&lt;&gt;"") *
(INDIRECT("'"&amp;$R$3&amp;"'!"&amp;$R$8&amp;"2:"&amp;$R$8&amp;$R$11)&gt;=$R$9) *
(INDIRECT("'"&amp;$R$3&amp;"'!"&amp;$R$8&amp;"2:"&amp;$R$8&amp;$R$11)&lt;$R$10) *
(INDIRECT("'"&amp;$R$3&amp;"'!"&amp;$R$5&amp;"2:"&amp;$R$5&amp;$R$11)="Families") *
(INDIRECT("'"&amp;$R$3&amp;"'!"&amp;$R$7&amp;"2:"&amp;$R$7&amp;$R$11)&lt;&gt;"Yes (HUD)")), ""))&lt;&gt;"",1,0))</f>
        <v>0</v>
      </c>
      <c r="U15" s="42" t="s">
        <v>46</v>
      </c>
      <c r="V15" s="62" cm="1">
        <f t="array" aca="1" ref="V15" ca="1">SUM(IF(_xlfn.UNIQUE(IFERROR(_xlfn._xlws.FILTER(
INDIRECT("'"&amp;$W$3&amp;"'!"&amp;$W$4&amp;"2:"&amp;$W$4&amp;$W$11),
(INDIRECT("'"&amp;$W$3&amp;"'!"&amp;$W$4&amp;"2:"&amp;$W$4&amp;$W$11)&lt;&gt;"") *
(INDIRECT("'"&amp;$W$3&amp;"'!"&amp;$W$8&amp;"2:"&amp;$W$8&amp;$W$11)&gt;=$W$9) *
(INDIRECT("'"&amp;$W$3&amp;"'!"&amp;$W$8&amp;"2:"&amp;$W$8&amp;$W$11)&lt;$W$10) *
(INDIRECT("'"&amp;$W$3&amp;"'!"&amp;$W$5&amp;"2:"&amp;$W$5&amp;$W$11)="Families") *
(INDIRECT("'"&amp;$W$3&amp;"'!"&amp;$W$6&amp;"2:"&amp;$W$6&amp;$W$11)="Chronic") *
(INDIRECT("'"&amp;$W$3&amp;"'!"&amp;$W$7&amp;"2:"&amp;$W$7&amp;$W$11)&lt;&gt;"Yes (HUD)")), ""))&lt;&gt;"",1,0))</f>
        <v>0</v>
      </c>
      <c r="W15" s="62" cm="1">
        <f t="array" aca="1" ref="W15" ca="1">SUM(IF(_xlfn.UNIQUE(IFERROR(_xlfn._xlws.FILTER(
INDIRECT("'"&amp;$W$3&amp;"'!"&amp;$W$4&amp;"2:"&amp;$W$4&amp;$W$11),
(INDIRECT("'"&amp;$W$3&amp;"'!"&amp;$W$4&amp;"2:"&amp;$W$4&amp;$W$11)&lt;&gt;"") *
(INDIRECT("'"&amp;$W$3&amp;"'!"&amp;$W$8&amp;"2:"&amp;$W$8&amp;$W$11)&gt;=$W$9) *
(INDIRECT("'"&amp;$W$3&amp;"'!"&amp;$W$8&amp;"2:"&amp;$W$8&amp;$W$11)&lt;$W$10) *
(INDIRECT("'"&amp;$W$3&amp;"'!"&amp;$W$5&amp;"2:"&amp;$W$5&amp;$W$11)="Families") *
(INDIRECT("'"&amp;$W$3&amp;"'!"&amp;$W$6&amp;"2:"&amp;$W$6&amp;$W$11)&lt;&gt;"Chronic") *
(INDIRECT("'"&amp;$W$3&amp;"'!"&amp;$W$7&amp;"2:"&amp;$W$7&amp;$W$11)&lt;&gt;"Yes (HUD)")), ""))&lt;&gt;"",1,0))</f>
        <v>0</v>
      </c>
      <c r="X15" s="62" cm="1">
        <f t="array" aca="1" ref="X15" ca="1">SUM(IF(_xlfn.UNIQUE(IFERROR(_xlfn._xlws.FILTER(
INDIRECT("'"&amp;$W$3&amp;"'!"&amp;$W$4&amp;"2:"&amp;$W$4&amp;$W$11),
(INDIRECT("'"&amp;$W$3&amp;"'!"&amp;$W$4&amp;"2:"&amp;$W$4&amp;$W$11)&lt;&gt;"") *
(INDIRECT("'"&amp;$W$3&amp;"'!"&amp;$W$8&amp;"2:"&amp;$W$8&amp;$W$11)&gt;=$W$9) *
(INDIRECT("'"&amp;$W$3&amp;"'!"&amp;$W$8&amp;"2:"&amp;$W$8&amp;$W$11)&lt;$W$10) *
(INDIRECT("'"&amp;$W$3&amp;"'!"&amp;$W$5&amp;"2:"&amp;$W$5&amp;$W$11)="Families") *
(INDIRECT("'"&amp;$W$3&amp;"'!"&amp;$W$7&amp;"2:"&amp;$W$7&amp;$W$11)&lt;&gt;"Yes (HUD)")), ""))&lt;&gt;"",1,0))</f>
        <v>0</v>
      </c>
    </row>
    <row r="16" spans="1:24" ht="15" customHeight="1" x14ac:dyDescent="0.2">
      <c r="A16" s="42" t="s">
        <v>45</v>
      </c>
      <c r="B16" s="62" cm="1">
        <f t="array" aca="1" ref="B16" ca="1">SUM(IF(_xlfn.UNIQUE(IFERROR(_xlfn._xlws.FILTER(
INDIRECT("'"&amp;$C$3&amp;"'!"&amp;$C$4&amp;"2:"&amp;$C$4&amp;$C$11),
(INDIRECT("'"&amp;$C$3&amp;"'!"&amp;$C$4&amp;"2:"&amp;$C$4&amp;$C$11)&lt;&gt;"") *
(INDIRECT("'"&amp;$C$3&amp;"'!"&amp;$C$5&amp;"2:"&amp;$C$5&amp;$C$11)="Families") *
(INDIRECT("'"&amp;$C$3&amp;"'!"&amp;$C$6&amp;"2:"&amp;$C$6&amp;$C$11)="Chronic") *
(INDIRECT("'"&amp;$C$3&amp;"'!"&amp;$C$7&amp;"2:"&amp;$C$7&amp;$C$11)="Yes (HUD)")), ""))&lt;&gt;"",1,0))</f>
        <v>0</v>
      </c>
      <c r="C16" s="62" cm="1">
        <f t="array" aca="1" ref="C16" ca="1">SUM(IF(_xlfn.UNIQUE(IFERROR(_xlfn._xlws.FILTER(
INDIRECT("'"&amp;$C$3&amp;"'!"&amp;$C$4&amp;"2:"&amp;$C$4&amp;$C$11),
(INDIRECT("'"&amp;$C$3&amp;"'!"&amp;$C$4&amp;"2:"&amp;$C$4&amp;$C$11)&lt;&gt;"") *
(INDIRECT("'"&amp;$C$3&amp;"'!"&amp;$C$5&amp;"2:"&amp;$C$5&amp;$C$11)="Families") *
(INDIRECT("'"&amp;$C$3&amp;"'!"&amp;$C$6&amp;"2:"&amp;$C$6&amp;$C$11)&lt;&gt;"Chronic") *
(INDIRECT("'"&amp;$C$3&amp;"'!"&amp;$C$7&amp;"2:"&amp;$C$7&amp;$C$11)="Yes (HUD)")), ""))&lt;&gt;"",1,0))</f>
        <v>0</v>
      </c>
      <c r="D16" s="62" cm="1">
        <f t="array" aca="1" ref="D16" ca="1">SUM(IF(_xlfn.UNIQUE(IFERROR(_xlfn._xlws.FILTER(
INDIRECT("'"&amp;$C$3&amp;"'!"&amp;$C$4&amp;"2:"&amp;$C$4&amp;$C$11),
(INDIRECT("'"&amp;$C$3&amp;"'!"&amp;$C$4&amp;"2:"&amp;$C$4&amp;$C$11)&lt;&gt;"") *
(INDIRECT("'"&amp;$C$3&amp;"'!"&amp;$C$5&amp;"2:"&amp;$C$5&amp;$C$11)="Families") *
(INDIRECT("'"&amp;$C$3&amp;"'!"&amp;$C$7&amp;"2:"&amp;$C$7&amp;$C$11)="Yes (HUD)")), ""))&lt;&gt;"",1,0))</f>
        <v>0</v>
      </c>
      <c r="F16" s="42" t="s">
        <v>45</v>
      </c>
      <c r="G16" s="62" cm="1">
        <f t="array" aca="1" ref="G16" ca="1">SUM(IF(_xlfn.UNIQUE(IFERROR(_xlfn._xlws.FILTER(
INDIRECT("'"&amp;$H$3&amp;"'!"&amp;$H$4&amp;"2:"&amp;$H$4&amp;$H$11),
(INDIRECT("'"&amp;$H$3&amp;"'!"&amp;$H$4&amp;"2:"&amp;$H$4&amp;$H$11)&lt;&gt;"") *
(INDIRECT("'"&amp;$H$3&amp;"'!"&amp;$H$5&amp;"2:"&amp;$H$5&amp;$H$11)="Families") *
(INDIRECT("'"&amp;$H$3&amp;"'!"&amp;$H$6&amp;"2:"&amp;$H$6&amp;$H$11)="Chronic") *
(INDIRECT("'"&amp;$H$3&amp;"'!"&amp;$H$7&amp;"2:"&amp;$H$7&amp;$H$11)="Yes (HUD)")), ""))&lt;&gt;"",1,0))</f>
        <v>0</v>
      </c>
      <c r="H16" s="62" cm="1">
        <f t="array" aca="1" ref="H16" ca="1">SUM(IF(_xlfn.UNIQUE(IFERROR(_xlfn._xlws.FILTER(
INDIRECT("'"&amp;$H$3&amp;"'!"&amp;$H$4&amp;"2:"&amp;$H$4&amp;$H$11),
(INDIRECT("'"&amp;$H$3&amp;"'!"&amp;$H$4&amp;"2:"&amp;$H$4&amp;$H$11)&lt;&gt;"") *
(INDIRECT("'"&amp;$H$3&amp;"'!"&amp;$H$5&amp;"2:"&amp;$H$5&amp;$H$11)="Families") *
(INDIRECT("'"&amp;$H$3&amp;"'!"&amp;$H$6&amp;"2:"&amp;$H$6&amp;$H$11)&lt;&gt;"Chronic") *
(INDIRECT("'"&amp;$H$3&amp;"'!"&amp;$H$7&amp;"2:"&amp;$H$7&amp;$H$11)="Yes (HUD)")), ""))&lt;&gt;"",1,0))</f>
        <v>0</v>
      </c>
      <c r="I16" s="62" cm="1">
        <f t="array" aca="1" ref="I16" ca="1">SUM(IF(_xlfn.UNIQUE(IFERROR(_xlfn._xlws.FILTER(
INDIRECT("'"&amp;$H$3&amp;"'!"&amp;$H$4&amp;"2:"&amp;$H$4&amp;$H$11),
(INDIRECT("'"&amp;$H$3&amp;"'!"&amp;$H$4&amp;"2:"&amp;$H$4&amp;$H$11)&lt;&gt;"") *
(INDIRECT("'"&amp;$H$3&amp;"'!"&amp;$H$5&amp;"2:"&amp;$H$5&amp;$H$11)="Families") *
(INDIRECT("'"&amp;$H$3&amp;"'!"&amp;$H$7&amp;"2:"&amp;$H$7&amp;$H$11)="Yes (HUD)")), ""))&lt;&gt;"",1,0))</f>
        <v>0</v>
      </c>
      <c r="J16" s="65"/>
      <c r="K16" s="42" t="s">
        <v>45</v>
      </c>
      <c r="L16" s="62" cm="1">
        <f t="array" aca="1" ref="L16" ca="1">SUM(IF(_xlfn.UNIQUE(IFERROR(_xlfn._xlws.FILTER(
INDIRECT("'"&amp;$M$3&amp;"'!"&amp;$M$4&amp;"2:"&amp;$M$4&amp;$M$11),
(INDIRECT("'"&amp;$M$3&amp;"'!"&amp;$M$4&amp;"2:"&amp;$M$4&amp;$M$11)&lt;&gt;"") *
(INDIRECT("'"&amp;$M$3&amp;"'!"&amp;$M$8&amp;"2:"&amp;$M$8&amp;$M$11)="Yes") *
(INDIRECT("'"&amp;$M$3&amp;"'!"&amp;$M$5&amp;"2:"&amp;$M$5&amp;$M$11)="Families") *
(INDIRECT("'"&amp;$M$3&amp;"'!"&amp;$M$6&amp;"2:"&amp;$M$6&amp;$M$11)="Chronic") *
(INDIRECT("'"&amp;$M$3&amp;"'!"&amp;$M$7&amp;"2:"&amp;$M$7&amp;$M$11)="Yes (HUD)")), ""))&lt;&gt;"",1,0))</f>
        <v>0</v>
      </c>
      <c r="M16" s="62" cm="1">
        <f t="array" aca="1" ref="M16" ca="1">SUM(IF(_xlfn.UNIQUE(IFERROR(_xlfn._xlws.FILTER(
INDIRECT("'"&amp;$M$3&amp;"'!"&amp;$M$4&amp;"2:"&amp;$M$4&amp;$M$11),
(INDIRECT("'"&amp;$M$3&amp;"'!"&amp;$M$4&amp;"2:"&amp;$M$4&amp;$M$11)&lt;&gt;"") *
(INDIRECT("'"&amp;$M$3&amp;"'!"&amp;$M$8&amp;"2:"&amp;$M$8&amp;$M$11)="Yes") *
(INDIRECT("'"&amp;$M$3&amp;"'!"&amp;$M$5&amp;"2:"&amp;$M$5&amp;$M$11)="Families") *
(INDIRECT("'"&amp;$M$3&amp;"'!"&amp;$M$6&amp;"2:"&amp;$M$6&amp;$M$11)&lt;&gt;"Chronic") *
(INDIRECT("'"&amp;$M$3&amp;"'!"&amp;$M$7&amp;"2:"&amp;$M$7&amp;$M$11)="Yes (HUD)")), ""))&lt;&gt;"",1,0))</f>
        <v>0</v>
      </c>
      <c r="N16" s="62" cm="1">
        <f t="array" aca="1" ref="N16" ca="1">SUM(IF(_xlfn.UNIQUE(IFERROR(_xlfn._xlws.FILTER(
INDIRECT("'"&amp;$M$3&amp;"'!"&amp;$M$4&amp;"2:"&amp;$M$4&amp;$M$11),
(INDIRECT("'"&amp;$M$3&amp;"'!"&amp;$M$4&amp;"2:"&amp;$M$4&amp;$M$11)&lt;&gt;"") *
(INDIRECT("'"&amp;$M$3&amp;"'!"&amp;$M$8&amp;"2:"&amp;$M$8&amp;$M$11)="Yes") *
(INDIRECT("'"&amp;$M$3&amp;"'!"&amp;$M$5&amp;"2:"&amp;$M$5&amp;$M$11)="Families") *
(INDIRECT("'"&amp;$M$3&amp;"'!"&amp;$M$7&amp;"2:"&amp;$M$7&amp;$M$11)="Yes (HUD)")), ""))&lt;&gt;"",1,0))</f>
        <v>0</v>
      </c>
      <c r="P16" s="42" t="s">
        <v>45</v>
      </c>
      <c r="Q16" s="62" cm="1">
        <f t="array" aca="1" ref="Q16" ca="1">SUM(IF(_xlfn.UNIQUE(IFERROR(_xlfn._xlws.FILTER(
INDIRECT("'"&amp;$R$3&amp;"'!"&amp;$R$4&amp;"2:"&amp;$R$4&amp;$R$11),
(INDIRECT("'"&amp;$R$3&amp;"'!"&amp;$R$4&amp;"2:"&amp;$R$4&amp;$R$11)&lt;&gt;"") *
(INDIRECT("'"&amp;$R$3&amp;"'!"&amp;$R$8&amp;"2:"&amp;$R$8&amp;$R$11)&gt;=$R$9) *
(INDIRECT("'"&amp;$R$3&amp;"'!"&amp;$R$8&amp;"2:"&amp;$R$8&amp;$R$11)&lt;$R$10) *
(INDIRECT("'"&amp;$R$3&amp;"'!"&amp;$R$5&amp;"2:"&amp;$R$5&amp;$R$11)="Families") *
(INDIRECT("'"&amp;$R$3&amp;"'!"&amp;$R$6&amp;"2:"&amp;$R$6&amp;$R$11)="Chronic") *
(INDIRECT("'"&amp;$R$3&amp;"'!"&amp;$R$7&amp;"2:"&amp;$R$7&amp;$R$11)="Yes (HUD)")), ""))&lt;&gt;"",1,0))</f>
        <v>0</v>
      </c>
      <c r="R16" s="62" cm="1">
        <f t="array" aca="1" ref="R16" ca="1">SUM(IF(_xlfn.UNIQUE(IFERROR(_xlfn._xlws.FILTER(
INDIRECT("'"&amp;$R$3&amp;"'!"&amp;$R$4&amp;"2:"&amp;$R$4&amp;$R$11),
(INDIRECT("'"&amp;$R$3&amp;"'!"&amp;$R$4&amp;"2:"&amp;$R$4&amp;$R$11)&lt;&gt;"") *
(INDIRECT("'"&amp;$R$3&amp;"'!"&amp;$R$8&amp;"2:"&amp;$R$8&amp;$R$11)&gt;=$R$9) *
(INDIRECT("'"&amp;$R$3&amp;"'!"&amp;$R$8&amp;"2:"&amp;$R$8&amp;$R$11)&lt;$R$10) *
(INDIRECT("'"&amp;$R$3&amp;"'!"&amp;$R$5&amp;"2:"&amp;$R$5&amp;$R$11)="Families") *
(INDIRECT("'"&amp;$R$3&amp;"'!"&amp;$R$6&amp;"2:"&amp;$R$6&amp;$R$11)&lt;&gt;"Chronic") *
(INDIRECT("'"&amp;$R$3&amp;"'!"&amp;$R$7&amp;"2:"&amp;$R$7&amp;$R$11)="Yes (HUD)")), ""))&lt;&gt;"",1,0))</f>
        <v>0</v>
      </c>
      <c r="S16" s="62" cm="1">
        <f t="array" aca="1" ref="S16" ca="1">SUM(IF(_xlfn.UNIQUE(IFERROR(_xlfn._xlws.FILTER(
INDIRECT("'"&amp;$R$3&amp;"'!"&amp;$R$4&amp;"2:"&amp;$R$4&amp;$R$11),
(INDIRECT("'"&amp;$R$3&amp;"'!"&amp;$R$4&amp;"2:"&amp;$R$4&amp;$R$11)&lt;&gt;"") *
(INDIRECT("'"&amp;$R$3&amp;"'!"&amp;$R$8&amp;"2:"&amp;$R$8&amp;$R$11)&gt;=$R$9) *
(INDIRECT("'"&amp;$R$3&amp;"'!"&amp;$R$8&amp;"2:"&amp;$R$8&amp;$R$11)&lt;$R$10) *
(INDIRECT("'"&amp;$R$3&amp;"'!"&amp;$R$5&amp;"2:"&amp;$R$5&amp;$R$11)="Families") *
(INDIRECT("'"&amp;$R$3&amp;"'!"&amp;$R$7&amp;"2:"&amp;$R$7&amp;$R$11)="Yes (HUD)")), ""))&lt;&gt;"",1,0))</f>
        <v>0</v>
      </c>
      <c r="U16" s="42" t="s">
        <v>45</v>
      </c>
      <c r="V16" s="62" cm="1">
        <f t="array" aca="1" ref="V16" ca="1">SUM(IF(_xlfn.UNIQUE(IFERROR(_xlfn._xlws.FILTER(
INDIRECT("'"&amp;$W$3&amp;"'!"&amp;$W$4&amp;"2:"&amp;$W$4&amp;$W$11),
(INDIRECT("'"&amp;$W$3&amp;"'!"&amp;$W$4&amp;"2:"&amp;$W$4&amp;$W$11)&lt;&gt;"") *
(INDIRECT("'"&amp;$W$3&amp;"'!"&amp;$W$8&amp;"2:"&amp;$W$8&amp;$W$11)&gt;=$W$9) *
(INDIRECT("'"&amp;$W$3&amp;"'!"&amp;$W$8&amp;"2:"&amp;$W$8&amp;$W$11)&lt;$W$10) *
(INDIRECT("'"&amp;$W$3&amp;"'!"&amp;$W$5&amp;"2:"&amp;$W$5&amp;$W$11)="Families") *
(INDIRECT("'"&amp;$W$3&amp;"'!"&amp;$W$6&amp;"2:"&amp;$W$6&amp;$W$11)="Chronic") *
(INDIRECT("'"&amp;$W$3&amp;"'!"&amp;$W$7&amp;"2:"&amp;$W$7&amp;$W$11)="Yes (HUD)")), ""))&lt;&gt;"",1,0))</f>
        <v>0</v>
      </c>
      <c r="W16" s="62" cm="1">
        <f t="array" aca="1" ref="W16" ca="1">SUM(IF(_xlfn.UNIQUE(IFERROR(_xlfn._xlws.FILTER(
INDIRECT("'"&amp;$W$3&amp;"'!"&amp;$W$4&amp;"2:"&amp;$W$4&amp;$W$11),
(INDIRECT("'"&amp;$W$3&amp;"'!"&amp;$W$4&amp;"2:"&amp;$W$4&amp;$W$11)&lt;&gt;"") *
(INDIRECT("'"&amp;$W$3&amp;"'!"&amp;$W$8&amp;"2:"&amp;$W$8&amp;$W$11)&gt;=$W$9) *
(INDIRECT("'"&amp;$W$3&amp;"'!"&amp;$W$8&amp;"2:"&amp;$W$8&amp;$W$11)&lt;$W$10) *
(INDIRECT("'"&amp;$W$3&amp;"'!"&amp;$W$5&amp;"2:"&amp;$W$5&amp;$W$11)="Families") *
(INDIRECT("'"&amp;$W$3&amp;"'!"&amp;$W$6&amp;"2:"&amp;$W$6&amp;$W$11)&lt;&gt;"Chronic") *
(INDIRECT("'"&amp;$W$3&amp;"'!"&amp;$W$7&amp;"2:"&amp;$W$7&amp;$W$11)="Yes (HUD)")), ""))&lt;&gt;"",1,0))</f>
        <v>0</v>
      </c>
      <c r="X16" s="62" cm="1">
        <f t="array" aca="1" ref="X16" ca="1">SUM(IF(_xlfn.UNIQUE(IFERROR(_xlfn._xlws.FILTER(
INDIRECT("'"&amp;$W$3&amp;"'!"&amp;$W$4&amp;"2:"&amp;$W$4&amp;$W$11),
(INDIRECT("'"&amp;$W$3&amp;"'!"&amp;$W$4&amp;"2:"&amp;$W$4&amp;$W$11)&lt;&gt;"") *
(INDIRECT("'"&amp;$W$3&amp;"'!"&amp;$W$8&amp;"2:"&amp;$W$8&amp;$W$11)&gt;=$W$9) *
(INDIRECT("'"&amp;$W$3&amp;"'!"&amp;$W$8&amp;"2:"&amp;$W$8&amp;$W$11)&lt;$W$10) *
(INDIRECT("'"&amp;$W$3&amp;"'!"&amp;$W$5&amp;"2:"&amp;$W$5&amp;$W$11)="Families") *
(INDIRECT("'"&amp;$W$3&amp;"'!"&amp;$W$7&amp;"2:"&amp;$W$7&amp;$W$11)="Yes (HUD)")), ""))&lt;&gt;"",1,0))</f>
        <v>0</v>
      </c>
    </row>
    <row r="17" spans="1:24" ht="15" customHeight="1" x14ac:dyDescent="0.2">
      <c r="A17" s="64" t="s">
        <v>31</v>
      </c>
      <c r="B17" s="63" cm="1">
        <f t="array" aca="1" ref="B17" ca="1">SUM(IF(_xlfn.UNIQUE(IFERROR(_xlfn._xlws.FILTER(
INDIRECT("'"&amp;$C$3&amp;"'!"&amp;$C$4&amp;"2:"&amp;$C$4&amp;$C$11),
(INDIRECT("'"&amp;$C$3&amp;"'!"&amp;$C$4&amp;"2:"&amp;$C$4&amp;$C$11)&lt;&gt;"") *
(INDIRECT("'"&amp;$C$3&amp;"'!"&amp;$C$5&amp;"2:"&amp;$C$5&amp;$C$11)="No HoH or DOB Missing") *
(INDIRECT("'"&amp;$C$3&amp;"'!"&amp;$C$6&amp;"2:"&amp;$C$6&amp;$C$11)="Chronic")), ""))&lt;&gt;"",1,0))</f>
        <v>0</v>
      </c>
      <c r="C17" s="63" cm="1">
        <f t="array" aca="1" ref="C17" ca="1">SUM(IF(_xlfn.UNIQUE(IFERROR(_xlfn._xlws.FILTER(
INDIRECT("'"&amp;$C$3&amp;"'!"&amp;$C$4&amp;"2:"&amp;$C$4&amp;$C$11),
(INDIRECT("'"&amp;$C$3&amp;"'!"&amp;$C$4&amp;"2:"&amp;$C$4&amp;$C$11)&lt;&gt;"") *
(INDIRECT("'"&amp;$C$3&amp;"'!"&amp;$C$5&amp;"2:"&amp;$C$5&amp;$C$11)="No HoH or DOB Missing") *
(INDIRECT("'"&amp;$C$3&amp;"'!"&amp;$C$6&amp;"2:"&amp;$C$6&amp;$C$11)&lt;&gt;"Chronic")), ""))&lt;&gt;"",1,0))</f>
        <v>0</v>
      </c>
      <c r="D17" s="63" cm="1">
        <f t="array" aca="1" ref="D17" ca="1">SUM(IF(_xlfn.UNIQUE(IFERROR(_xlfn._xlws.FILTER(
INDIRECT("'"&amp;$C$3&amp;"'!"&amp;$C$4&amp;"2:"&amp;$C$4&amp;$C$11),
(INDIRECT("'"&amp;$C$3&amp;"'!"&amp;$C$4&amp;"2:"&amp;$C$4&amp;$C$11)&lt;&gt;"") *
(INDIRECT("'"&amp;$C$3&amp;"'!"&amp;$C$5&amp;"2:"&amp;$C$5&amp;$C$11)="No HoH or DOB Missing")), ""))&lt;&gt;"",1,0))</f>
        <v>0</v>
      </c>
      <c r="F17" s="64" t="s">
        <v>31</v>
      </c>
      <c r="G17" s="63" cm="1">
        <f t="array" aca="1" ref="G17" ca="1">SUM(IF(_xlfn.UNIQUE(IFERROR(_xlfn._xlws.FILTER(
INDIRECT("'"&amp;$H$3&amp;"'!"&amp;$H$4&amp;"2:"&amp;$H$4&amp;$H$11),
(INDIRECT("'"&amp;$H$3&amp;"'!"&amp;$H$4&amp;"2:"&amp;$H$4&amp;$H$11)&lt;&gt;"") *
(INDIRECT("'"&amp;$H$3&amp;"'!"&amp;$H$5&amp;"2:"&amp;$H$5&amp;$H$11)="No HoH or DOB Missing") *
(INDIRECT("'"&amp;$H$3&amp;"'!"&amp;$H$6&amp;"2:"&amp;$H$6&amp;$H$11)="Chronic")), ""))&lt;&gt;"",1,0))</f>
        <v>0</v>
      </c>
      <c r="H17" s="63" cm="1">
        <f t="array" aca="1" ref="H17" ca="1">SUM(IF(_xlfn.UNIQUE(IFERROR(_xlfn._xlws.FILTER(
INDIRECT("'"&amp;$H$3&amp;"'!"&amp;$H$4&amp;"2:"&amp;$H$4&amp;$H$11),
(INDIRECT("'"&amp;$H$3&amp;"'!"&amp;$H$4&amp;"2:"&amp;$H$4&amp;$H$11)&lt;&gt;"") *
(INDIRECT("'"&amp;$H$3&amp;"'!"&amp;$H$5&amp;"2:"&amp;$H$5&amp;$H$11)="No HoH or DOB Missing") *
(INDIRECT("'"&amp;$H$3&amp;"'!"&amp;$H$6&amp;"2:"&amp;$H$6&amp;$H$11)&lt;&gt;"Chronic")), ""))&lt;&gt;"",1,0))</f>
        <v>0</v>
      </c>
      <c r="I17" s="63" cm="1">
        <f t="array" aca="1" ref="I17" ca="1">SUM(IF(_xlfn.UNIQUE(IFERROR(_xlfn._xlws.FILTER(
INDIRECT("'"&amp;$H$3&amp;"'!"&amp;$H$4&amp;"2:"&amp;$H$4&amp;$H$11),
(INDIRECT("'"&amp;$H$3&amp;"'!"&amp;$H$4&amp;"2:"&amp;$H$4&amp;$H$11)&lt;&gt;"") *
(INDIRECT("'"&amp;$H$3&amp;"'!"&amp;$H$5&amp;"2:"&amp;$H$5&amp;$H$11)="No HoH or DOB Missing")), ""))&lt;&gt;"",1,0))</f>
        <v>0</v>
      </c>
      <c r="K17" s="64" t="s">
        <v>31</v>
      </c>
      <c r="L17" s="63" cm="1">
        <f t="array" aca="1" ref="L17" ca="1">SUM(IF(_xlfn.UNIQUE(IFERROR(_xlfn._xlws.FILTER(
INDIRECT("'"&amp;$M$3&amp;"'!"&amp;$M$4&amp;"2:"&amp;$M$4&amp;$M$11),
(INDIRECT("'"&amp;$M$3&amp;"'!"&amp;$M$4&amp;"2:"&amp;$M$4&amp;$M$11)&lt;&gt;"") *
(INDIRECT("'"&amp;$M$3&amp;"'!"&amp;$M$8&amp;"2:"&amp;$M$8&amp;$M$11)="Yes") *
(INDIRECT("'"&amp;$M$3&amp;"'!"&amp;$M$5&amp;"2:"&amp;$M$5&amp;$M$11)="No HoH or DOB Missing") *
(INDIRECT("'"&amp;$M$3&amp;"'!"&amp;$M$6&amp;"2:"&amp;$M$6&amp;$M$11)="Chronic")), ""))&lt;&gt;"",1,0))</f>
        <v>0</v>
      </c>
      <c r="M17" s="63" cm="1">
        <f t="array" aca="1" ref="M17" ca="1">SUM(IF(_xlfn.UNIQUE(IFERROR(_xlfn._xlws.FILTER(
INDIRECT("'"&amp;$M$3&amp;"'!"&amp;$M$4&amp;"2:"&amp;$M$4&amp;$M$11),
(INDIRECT("'"&amp;$M$3&amp;"'!"&amp;$M$4&amp;"2:"&amp;$M$4&amp;$M$11)&lt;&gt;"") *
(INDIRECT("'"&amp;$M$3&amp;"'!"&amp;$M$8&amp;"2:"&amp;$M$8&amp;$M$11)="Yes") *
(INDIRECT("'"&amp;$M$3&amp;"'!"&amp;$M$5&amp;"2:"&amp;$M$5&amp;$M$11)="No HoH or DOB Missing") *
(INDIRECT("'"&amp;$M$3&amp;"'!"&amp;$M$6&amp;"2:"&amp;$M$6&amp;$M$11)&lt;&gt;"Chronic")), ""))&lt;&gt;"",1,0))</f>
        <v>0</v>
      </c>
      <c r="N17" s="63" cm="1">
        <f t="array" aca="1" ref="N17" ca="1">SUM(IF(_xlfn.UNIQUE(IFERROR(_xlfn._xlws.FILTER(
INDIRECT("'"&amp;$M$3&amp;"'!"&amp;$M$4&amp;"2:"&amp;$M$4&amp;$M$11),
(INDIRECT("'"&amp;$M$3&amp;"'!"&amp;$M$4&amp;"2:"&amp;$M$4&amp;$M$11)&lt;&gt;"") *
(INDIRECT("'"&amp;$M$3&amp;"'!"&amp;$M$8&amp;"2:"&amp;$M$8&amp;$M$11)="Yes") *
(INDIRECT("'"&amp;$M$3&amp;"'!"&amp;$M$5&amp;"2:"&amp;$M$5&amp;$M$11)="No HoH or DOB Missing")), ""))&lt;&gt;"",1,0))</f>
        <v>0</v>
      </c>
      <c r="P17" s="64" t="s">
        <v>31</v>
      </c>
      <c r="Q17" s="63" cm="1">
        <f t="array" aca="1" ref="Q17"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(INDIRECT("'"&amp;$R$3&amp;"'!"&amp;$R$6&amp;"2:"&amp;$R$6&amp;$R$11)="Chronic")), ""))&lt;&gt;"",1,0))</f>
        <v>0</v>
      </c>
      <c r="R17" s="63" cm="1">
        <f t="array" aca="1" ref="R17"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(INDIRECT("'"&amp;$R$3&amp;"'!"&amp;$R$6&amp;"2:"&amp;$R$6&amp;$R$11)&lt;&gt;"Chronic")), ""))&lt;&gt;"",1,0))</f>
        <v>0</v>
      </c>
      <c r="S17" s="63" cm="1">
        <f t="array" aca="1" ref="S17" ca="1">SUM(IF(_xlfn.UNIQUE(IFERROR(_xlfn._xlws.FILTER(
INDIRECT("'"&amp;$R$3&amp;"'!"&amp;$R$4&amp;"2:"&amp;$R$4&amp;$R$11),
(INDIRECT("'"&amp;$R$3&amp;"'!"&amp;$R$4&amp;"2:"&amp;$R$4&amp;$R$11)&lt;&gt;"") *
(INDIRECT("'"&amp;$R$3&amp;"'!"&amp;$R$8&amp;"2:"&amp;$R$8&amp;$R$11)&gt;=$R$9) *
(INDIRECT("'"&amp;$R$3&amp;"'!"&amp;$R$8&amp;"2:"&amp;$R$8&amp;$R$11)&lt;$R$10) *
(INDIRECT("'"&amp;$R$3&amp;"'!"&amp;$R$5&amp;"2:"&amp;$R$5&amp;$R$11)="No HoH or DOB Missing")), ""))&lt;&gt;"",1,0))</f>
        <v>0</v>
      </c>
      <c r="U17" s="64" t="s">
        <v>31</v>
      </c>
      <c r="V17" s="63" cm="1">
        <f t="array" aca="1" ref="V17"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(INDIRECT("'"&amp;$W$3&amp;"'!"&amp;$W$6&amp;"2:"&amp;$W$6&amp;$W$11)="Chronic")), ""))&lt;&gt;"",1,0))</f>
        <v>0</v>
      </c>
      <c r="W17" s="63" cm="1">
        <f t="array" aca="1" ref="W17"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(INDIRECT("'"&amp;$W$3&amp;"'!"&amp;$W$6&amp;"2:"&amp;$W$6&amp;$W$11)&lt;&gt;"Chronic")), ""))&lt;&gt;"",1,0))</f>
        <v>0</v>
      </c>
      <c r="X17" s="63" cm="1">
        <f t="array" aca="1" ref="X17" ca="1">SUM(IF(_xlfn.UNIQUE(IFERROR(_xlfn._xlws.FILTER(
INDIRECT("'"&amp;$W$3&amp;"'!"&amp;$W$4&amp;"2:"&amp;$W$4&amp;$W$11),
(INDIRECT("'"&amp;$W$3&amp;"'!"&amp;$W$4&amp;"2:"&amp;$W$4&amp;$W$11)&lt;&gt;"") *
(INDIRECT("'"&amp;$W$3&amp;"'!"&amp;$W$8&amp;"2:"&amp;$W$8&amp;$W$11)&gt;=$W$9) *
(INDIRECT("'"&amp;$W$3&amp;"'!"&amp;$W$8&amp;"2:"&amp;$W$8&amp;$W$11)&lt;$W$10) *
(INDIRECT("'"&amp;$W$3&amp;"'!"&amp;$W$5&amp;"2:"&amp;$W$5&amp;$W$11)="No HoH or DOB Missing")), ""))&lt;&gt;"",1,0))</f>
        <v>0</v>
      </c>
    </row>
    <row r="18" spans="1:24" ht="15" customHeight="1" x14ac:dyDescent="0.2">
      <c r="A18" s="42" t="s">
        <v>46</v>
      </c>
      <c r="B18" s="62" cm="1">
        <f t="array" aca="1" ref="B18" ca="1">SUM(IF(_xlfn.UNIQUE(IFERROR(_xlfn._xlws.FILTER(
INDIRECT("'"&amp;$C$3&amp;"'!"&amp;$C$4&amp;"2:"&amp;$C$4&amp;$C$11),
(INDIRECT("'"&amp;$C$3&amp;"'!"&amp;$C$4&amp;"2:"&amp;$C$4&amp;$C$11)&lt;&gt;"") *
(INDIRECT("'"&amp;$C$3&amp;"'!"&amp;$C$5&amp;"2:"&amp;$C$5&amp;$C$11)="No HoH or DOB Missing") *
(INDIRECT("'"&amp;$C$3&amp;"'!"&amp;$C$6&amp;"2:"&amp;$C$6&amp;$C$11)="Chronic") *
(INDIRECT("'"&amp;$C$3&amp;"'!"&amp;$C$7&amp;"2:"&amp;$C$7&amp;$C$11)&lt;&gt;"Yes (HUD)")), ""))&lt;&gt;"",1,0))</f>
        <v>0</v>
      </c>
      <c r="C18" s="62" cm="1">
        <f t="array" aca="1" ref="C18" ca="1">SUM(IF(_xlfn.UNIQUE(IFERROR(_xlfn._xlws.FILTER(
INDIRECT("'"&amp;$C$3&amp;"'!"&amp;$C$4&amp;"2:"&amp;$C$4&amp;$C$11),
(INDIRECT("'"&amp;$C$3&amp;"'!"&amp;$C$4&amp;"2:"&amp;$C$4&amp;$C$11)&lt;&gt;"") *
(INDIRECT("'"&amp;$C$3&amp;"'!"&amp;$C$5&amp;"2:"&amp;$C$5&amp;$C$11)="No HoH or DOB Missing") *
(INDIRECT("'"&amp;$C$3&amp;"'!"&amp;$C$6&amp;"2:"&amp;$C$6&amp;$C$11)&lt;&gt;"Chronic") *
(INDIRECT("'"&amp;$C$3&amp;"'!"&amp;$C$7&amp;"2:"&amp;$C$7&amp;$C$11)&lt;&gt;"Yes (HUD)")), ""))&lt;&gt;"",1,0))</f>
        <v>0</v>
      </c>
      <c r="D18" s="62" cm="1">
        <f t="array" aca="1" ref="D18" ca="1">SUM(IF(_xlfn.UNIQUE(IFERROR(_xlfn._xlws.FILTER(
INDIRECT("'"&amp;$C$3&amp;"'!"&amp;$C$4&amp;"2:"&amp;$C$4&amp;$C$11),
(INDIRECT("'"&amp;$C$3&amp;"'!"&amp;$C$4&amp;"2:"&amp;$C$4&amp;$C$11)&lt;&gt;"") *
(INDIRECT("'"&amp;$C$3&amp;"'!"&amp;$C$5&amp;"2:"&amp;$C$5&amp;$C$11)="No HoH or DOB Missing") *
(INDIRECT("'"&amp;$C$3&amp;"'!"&amp;$C$7&amp;"2:"&amp;$C$7&amp;$C$11)&lt;&gt;"Yes (HUD)")), ""))&lt;&gt;"",1,0))</f>
        <v>0</v>
      </c>
      <c r="F18" s="42" t="s">
        <v>46</v>
      </c>
      <c r="G18" s="62" cm="1">
        <f t="array" aca="1" ref="G18" ca="1">SUM(IF(_xlfn.UNIQUE(IFERROR(_xlfn._xlws.FILTER(
INDIRECT("'"&amp;$H$3&amp;"'!"&amp;$H$4&amp;"2:"&amp;$H$4&amp;$H$11),
(INDIRECT("'"&amp;$H$3&amp;"'!"&amp;$H$4&amp;"2:"&amp;$H$4&amp;$H$11)&lt;&gt;"") *
(INDIRECT("'"&amp;$H$3&amp;"'!"&amp;$H$5&amp;"2:"&amp;$H$5&amp;$H$11)="No HoH or DOB Missing") *
(INDIRECT("'"&amp;$H$3&amp;"'!"&amp;$H$6&amp;"2:"&amp;$H$6&amp;$H$11)="Chronic") *
(INDIRECT("'"&amp;$H$3&amp;"'!"&amp;$H$7&amp;"2:"&amp;$H$7&amp;$H$11)&lt;&gt;"Yes (HUD)")), ""))&lt;&gt;"",1,0))</f>
        <v>0</v>
      </c>
      <c r="H18" s="62" cm="1">
        <f t="array" aca="1" ref="H18" ca="1">SUM(IF(_xlfn.UNIQUE(IFERROR(_xlfn._xlws.FILTER(
INDIRECT("'"&amp;$H$3&amp;"'!"&amp;$H$4&amp;"2:"&amp;$H$4&amp;$H$11),
(INDIRECT("'"&amp;$H$3&amp;"'!"&amp;$H$4&amp;"2:"&amp;$H$4&amp;$H$11)&lt;&gt;"") *
(INDIRECT("'"&amp;$H$3&amp;"'!"&amp;$H$5&amp;"2:"&amp;$H$5&amp;$H$11)="No HoH or DOB Missing") *
(INDIRECT("'"&amp;$H$3&amp;"'!"&amp;$H$6&amp;"2:"&amp;$H$6&amp;$H$11)&lt;&gt;"Chronic") *
(INDIRECT("'"&amp;$H$3&amp;"'!"&amp;$H$7&amp;"2:"&amp;$H$7&amp;$H$11)&lt;&gt;"Yes (HUD)")), ""))&lt;&gt;"",1,0))</f>
        <v>0</v>
      </c>
      <c r="I18" s="62" cm="1">
        <f t="array" aca="1" ref="I18" ca="1">SUM(IF(_xlfn.UNIQUE(IFERROR(_xlfn._xlws.FILTER(
INDIRECT("'"&amp;$H$3&amp;"'!"&amp;$H$4&amp;"2:"&amp;$H$4&amp;$H$11),
(INDIRECT("'"&amp;$H$3&amp;"'!"&amp;$H$4&amp;"2:"&amp;$H$4&amp;$H$11)&lt;&gt;"") *
(INDIRECT("'"&amp;$H$3&amp;"'!"&amp;$H$5&amp;"2:"&amp;$H$5&amp;$H$11)="No HoH or DOB Missing") *
(INDIRECT("'"&amp;$H$3&amp;"'!"&amp;$H$7&amp;"2:"&amp;$H$7&amp;$H$11)&lt;&gt;"Yes (HUD)")), ""))&lt;&gt;"",1,0))</f>
        <v>0</v>
      </c>
      <c r="K18" s="42" t="s">
        <v>46</v>
      </c>
      <c r="L18" s="62" cm="1">
        <f t="array" aca="1" ref="L18" ca="1">SUM(IF(_xlfn.UNIQUE(IFERROR(_xlfn._xlws.FILTER(
INDIRECT("'"&amp;$M$3&amp;"'!"&amp;$M$4&amp;"2:"&amp;$M$4&amp;$M$11),
(INDIRECT("'"&amp;$M$3&amp;"'!"&amp;$M$4&amp;"2:"&amp;$M$4&amp;$M$11)&lt;&gt;"") *
(INDIRECT("'"&amp;$M$3&amp;"'!"&amp;$M$8&amp;"2:"&amp;$M$8&amp;$M$11)="Yes") *
(INDIRECT("'"&amp;$M$3&amp;"'!"&amp;$M$5&amp;"2:"&amp;$M$5&amp;$M$11)="No HoH or DOB Missing") *
(INDIRECT("'"&amp;$M$3&amp;"'!"&amp;$M$6&amp;"2:"&amp;$M$6&amp;$M$11)="Chronic") *
(INDIRECT("'"&amp;$M$3&amp;"'!"&amp;$M$7&amp;"2:"&amp;$M$7&amp;$M$11)&lt;&gt;"Yes (HUD)")), ""))&lt;&gt;"",1,0))</f>
        <v>0</v>
      </c>
      <c r="M18" s="62" cm="1">
        <f t="array" aca="1" ref="M18" ca="1">SUM(IF(_xlfn.UNIQUE(IFERROR(_xlfn._xlws.FILTER(
INDIRECT("'"&amp;$M$3&amp;"'!"&amp;$M$4&amp;"2:"&amp;$M$4&amp;$M$11),
(INDIRECT("'"&amp;$M$3&amp;"'!"&amp;$M$4&amp;"2:"&amp;$M$4&amp;$M$11)&lt;&gt;"") *
(INDIRECT("'"&amp;$M$3&amp;"'!"&amp;$M$8&amp;"2:"&amp;$M$8&amp;$M$11)="Yes") *
(INDIRECT("'"&amp;$M$3&amp;"'!"&amp;$M$5&amp;"2:"&amp;$M$5&amp;$M$11)="No HoH or DOB Missing") *
(INDIRECT("'"&amp;$M$3&amp;"'!"&amp;$M$6&amp;"2:"&amp;$M$6&amp;$M$11)&lt;&gt;"Chronic") *
(INDIRECT("'"&amp;$M$3&amp;"'!"&amp;$M$7&amp;"2:"&amp;$M$7&amp;$M$11)&lt;&gt;"Yes (HUD)")), ""))&lt;&gt;"",1,0))</f>
        <v>0</v>
      </c>
      <c r="N18" s="62" cm="1">
        <f t="array" aca="1" ref="N18" ca="1">SUM(IF(_xlfn.UNIQUE(IFERROR(_xlfn._xlws.FILTER(
INDIRECT("'"&amp;$M$3&amp;"'!"&amp;$M$4&amp;"2:"&amp;$M$4&amp;$M$11),
(INDIRECT("'"&amp;$M$3&amp;"'!"&amp;$M$4&amp;"2:"&amp;$M$4&amp;$M$11)&lt;&gt;"") *
(INDIRECT("'"&amp;$M$3&amp;"'!"&amp;$M$8&amp;"2:"&amp;$M$8&amp;$M$11)="Yes") *
(INDIRECT("'"&amp;$M$3&amp;"'!"&amp;$M$5&amp;"2:"&amp;$M$5&amp;$M$11)="No HoH or DOB Missing") *
(INDIRECT("'"&amp;$M$3&amp;"'!"&amp;$M$7&amp;"2:"&amp;$M$7&amp;$M$11)&lt;&gt;"Yes (HUD)")), ""))&lt;&gt;"",1,0))</f>
        <v>0</v>
      </c>
      <c r="P18" s="42" t="s">
        <v>46</v>
      </c>
      <c r="Q18" s="62" cm="1">
        <f t="array" aca="1" ref="Q18"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(INDIRECT("'"&amp;$R$3&amp;"'!"&amp;$R$6&amp;"2:"&amp;$R$6&amp;$R$11)="Chronic") *
(INDIRECT("'"&amp;$R$3&amp;"'!"&amp;$R$7&amp;"2:"&amp;$R$7&amp;$R$11)&lt;&gt;"Yes (HUD)")), ""))&lt;&gt;"",1,0))</f>
        <v>0</v>
      </c>
      <c r="R18" s="62" cm="1">
        <f t="array" aca="1" ref="R18"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(INDIRECT("'"&amp;$R$3&amp;"'!"&amp;$R$6&amp;"2:"&amp;$R$6&amp;$R$11)&lt;&gt;"Chronic") *
(INDIRECT("'"&amp;$R$3&amp;"'!"&amp;$R$7&amp;"2:"&amp;$R$7&amp;$R$11)&lt;&gt;"Yes (HUD)")), ""))&lt;&gt;"",1,0))</f>
        <v>0</v>
      </c>
      <c r="S18" s="62" cm="1">
        <f t="array" aca="1" ref="S18"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(INDIRECT("'"&amp;$R$3&amp;"'!"&amp;$R$7&amp;"2:"&amp;$R$7&amp;$R$11)&lt;&gt;"Yes (HUD)")), ""))&lt;&gt;"",1,0))</f>
        <v>0</v>
      </c>
      <c r="U18" s="42" t="s">
        <v>46</v>
      </c>
      <c r="V18" s="62" cm="1">
        <f t="array" aca="1" ref="V18"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(INDIRECT("'"&amp;$W$3&amp;"'!"&amp;$W$6&amp;"2:"&amp;$W$6&amp;$W$11)="Chronic") *
(INDIRECT("'"&amp;$W$3&amp;"'!"&amp;$W$7&amp;"2:"&amp;$W$7&amp;$W$11)&lt;&gt;"Yes (HUD)")), ""))&lt;&gt;"",1,0))</f>
        <v>0</v>
      </c>
      <c r="W18" s="62" cm="1">
        <f t="array" aca="1" ref="W18"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(INDIRECT("'"&amp;$W$3&amp;"'!"&amp;$W$6&amp;"2:"&amp;$W$6&amp;$W$11)&lt;&gt;"Chronic") *
(INDIRECT("'"&amp;$W$3&amp;"'!"&amp;$W$7&amp;"2:"&amp;$W$7&amp;$W$11)&lt;&gt;"Yes (HUD)")), ""))&lt;&gt;"",1,0))</f>
        <v>0</v>
      </c>
      <c r="X18" s="62" cm="1">
        <f t="array" aca="1" ref="X18"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(INDIRECT("'"&amp;$W$3&amp;"'!"&amp;$W$7&amp;"2:"&amp;$W$7&amp;$W$11)&lt;&gt;"Yes (HUD)")), ""))&lt;&gt;"",1,0))</f>
        <v>0</v>
      </c>
    </row>
    <row r="19" spans="1:24" ht="15" customHeight="1" x14ac:dyDescent="0.2">
      <c r="A19" s="42" t="s">
        <v>45</v>
      </c>
      <c r="B19" s="62" cm="1">
        <f t="array" aca="1" ref="B19" ca="1">SUM(IF(_xlfn.UNIQUE(IFERROR(_xlfn._xlws.FILTER(
INDIRECT("'"&amp;$C$3&amp;"'!"&amp;$C$4&amp;"2:"&amp;$C$4&amp;$C$11),
(INDIRECT("'"&amp;$C$3&amp;"'!"&amp;$C$4&amp;"2:"&amp;$C$4&amp;$C$11)&lt;&gt;"") *
(INDIRECT("'"&amp;$C$3&amp;"'!"&amp;$C$5&amp;"2:"&amp;$C$5&amp;$C$11)="No HoH or DOB Missing") *
(INDIRECT("'"&amp;$C$3&amp;"'!"&amp;$C$6&amp;"2:"&amp;$C$6&amp;$C$11)="Chronic") *
(INDIRECT("'"&amp;$C$3&amp;"'!"&amp;$C$7&amp;"2:"&amp;$C$7&amp;$C$11)="Yes (HUD)")), ""))&lt;&gt;"",1,0))</f>
        <v>0</v>
      </c>
      <c r="C19" s="62" cm="1">
        <f t="array" aca="1" ref="C19" ca="1">SUM(IF(_xlfn.UNIQUE(IFERROR(_xlfn._xlws.FILTER(
INDIRECT("'"&amp;$C$3&amp;"'!"&amp;$C$4&amp;"2:"&amp;$C$4&amp;$C$11),
(INDIRECT("'"&amp;$C$3&amp;"'!"&amp;$C$4&amp;"2:"&amp;$C$4&amp;$C$11)&lt;&gt;"") *
(INDIRECT("'"&amp;$C$3&amp;"'!"&amp;$C$5&amp;"2:"&amp;$C$5&amp;$C$11)="No HoH or DOB Missing") *
(INDIRECT("'"&amp;$C$3&amp;"'!"&amp;$C$6&amp;"2:"&amp;$C$6&amp;$C$11)&lt;&gt;"Chronic") *
(INDIRECT("'"&amp;$C$3&amp;"'!"&amp;$C$7&amp;"2:"&amp;$C$7&amp;$C$11)="Yes (HUD)")), ""))&lt;&gt;"",1,0))</f>
        <v>0</v>
      </c>
      <c r="D19" s="62" cm="1">
        <f t="array" aca="1" ref="D19" ca="1">SUM(IF(_xlfn.UNIQUE(IFERROR(_xlfn._xlws.FILTER(
INDIRECT("'"&amp;$C$3&amp;"'!"&amp;$C$4&amp;"2:"&amp;$C$4&amp;$C$11),
(INDIRECT("'"&amp;$C$3&amp;"'!"&amp;$C$4&amp;"2:"&amp;$C$4&amp;$C$11)&lt;&gt;"") *
(INDIRECT("'"&amp;$C$3&amp;"'!"&amp;$C$5&amp;"2:"&amp;$C$5&amp;$C$11)="No HoH or DOB Missing") *
(INDIRECT("'"&amp;$C$3&amp;"'!"&amp;$C$7&amp;"2:"&amp;$C$7&amp;$C$11)="Yes (HUD)")), ""))&lt;&gt;"",1,0))</f>
        <v>0</v>
      </c>
      <c r="F19" s="42" t="s">
        <v>45</v>
      </c>
      <c r="G19" s="62" cm="1">
        <f t="array" aca="1" ref="G19" ca="1">SUM(IF(_xlfn.UNIQUE(IFERROR(_xlfn._xlws.FILTER(
INDIRECT("'"&amp;$H$3&amp;"'!"&amp;$H$4&amp;"2:"&amp;$H$4&amp;$H$11),
(INDIRECT("'"&amp;$H$3&amp;"'!"&amp;$H$4&amp;"2:"&amp;$H$4&amp;$H$11)&lt;&gt;"") *
(INDIRECT("'"&amp;$H$3&amp;"'!"&amp;$H$5&amp;"2:"&amp;$H$5&amp;$H$11)="No HoH or DOB Missing") *
(INDIRECT("'"&amp;$H$3&amp;"'!"&amp;$H$6&amp;"2:"&amp;$H$6&amp;$H$11)="Chronic") *
(INDIRECT("'"&amp;$H$3&amp;"'!"&amp;$H$7&amp;"2:"&amp;$H$7&amp;$H$11)="Yes (HUD)")), ""))&lt;&gt;"",1,0))</f>
        <v>0</v>
      </c>
      <c r="H19" s="62" cm="1">
        <f t="array" aca="1" ref="H19" ca="1">SUM(IF(_xlfn.UNIQUE(IFERROR(_xlfn._xlws.FILTER(
INDIRECT("'"&amp;$H$3&amp;"'!"&amp;$H$4&amp;"2:"&amp;$H$4&amp;$H$11),
(INDIRECT("'"&amp;$H$3&amp;"'!"&amp;$H$4&amp;"2:"&amp;$H$4&amp;$H$11)&lt;&gt;"") *
(INDIRECT("'"&amp;$H$3&amp;"'!"&amp;$H$5&amp;"2:"&amp;$H$5&amp;$H$11)="No HoH or DOB Missing") *
(INDIRECT("'"&amp;$H$3&amp;"'!"&amp;$H$6&amp;"2:"&amp;$H$6&amp;$H$11)&lt;&gt;"Chronic") *
(INDIRECT("'"&amp;$H$3&amp;"'!"&amp;$H$7&amp;"2:"&amp;$H$7&amp;$H$11)="Yes (HUD)")), ""))&lt;&gt;"",1,0))</f>
        <v>0</v>
      </c>
      <c r="I19" s="62" cm="1">
        <f t="array" aca="1" ref="I19" ca="1">SUM(IF(_xlfn.UNIQUE(IFERROR(_xlfn._xlws.FILTER(
INDIRECT("'"&amp;$H$3&amp;"'!"&amp;$H$4&amp;"2:"&amp;$H$4&amp;$H$11),
(INDIRECT("'"&amp;$H$3&amp;"'!"&amp;$H$4&amp;"2:"&amp;$H$4&amp;$H$11)&lt;&gt;"") *
(INDIRECT("'"&amp;$H$3&amp;"'!"&amp;$H$5&amp;"2:"&amp;$H$5&amp;$H$11)="No HoH or DOB Missing") *
(INDIRECT("'"&amp;$H$3&amp;"'!"&amp;$H$7&amp;"2:"&amp;$H$7&amp;$H$11)="Yes (HUD)")), ""))&lt;&gt;"",1,0))</f>
        <v>0</v>
      </c>
      <c r="K19" s="42" t="s">
        <v>45</v>
      </c>
      <c r="L19" s="62" cm="1">
        <f t="array" aca="1" ref="L19" ca="1">SUM(IF(_xlfn.UNIQUE(IFERROR(_xlfn._xlws.FILTER(
INDIRECT("'"&amp;$M$3&amp;"'!"&amp;$M$4&amp;"2:"&amp;$M$4&amp;$M$11),
(INDIRECT("'"&amp;$M$3&amp;"'!"&amp;$M$4&amp;"2:"&amp;$M$4&amp;$M$11)&lt;&gt;"") *
(INDIRECT("'"&amp;$M$3&amp;"'!"&amp;$M$8&amp;"2:"&amp;$M$8&amp;$M$11)="Yes") *
(INDIRECT("'"&amp;$M$3&amp;"'!"&amp;$M$5&amp;"2:"&amp;$M$5&amp;$M$11)="No HoH or DOB Missing") *
(INDIRECT("'"&amp;$M$3&amp;"'!"&amp;$M$6&amp;"2:"&amp;$M$6&amp;$M$11)="Chronic") *
(INDIRECT("'"&amp;$M$3&amp;"'!"&amp;$M$7&amp;"2:"&amp;$M$7&amp;$M$11)="Yes (HUD)")), ""))&lt;&gt;"",1,0))</f>
        <v>0</v>
      </c>
      <c r="M19" s="62" cm="1">
        <f t="array" aca="1" ref="M19" ca="1">SUM(IF(_xlfn.UNIQUE(IFERROR(_xlfn._xlws.FILTER(
INDIRECT("'"&amp;$M$3&amp;"'!"&amp;$M$4&amp;"2:"&amp;$M$4&amp;$M$11),
(INDIRECT("'"&amp;$M$3&amp;"'!"&amp;$M$4&amp;"2:"&amp;$M$4&amp;$M$11)&lt;&gt;"") *
(INDIRECT("'"&amp;$M$3&amp;"'!"&amp;$M$8&amp;"2:"&amp;$M$8&amp;$M$11)="Yes") *
(INDIRECT("'"&amp;$M$3&amp;"'!"&amp;$M$5&amp;"2:"&amp;$M$5&amp;$M$11)="No HoH or DOB Missing") *
(INDIRECT("'"&amp;$M$3&amp;"'!"&amp;$M$6&amp;"2:"&amp;$M$6&amp;$M$11)&lt;&gt;"Chronic") *
(INDIRECT("'"&amp;$M$3&amp;"'!"&amp;$M$7&amp;"2:"&amp;$M$7&amp;$M$11)="Yes (HUD)")), ""))&lt;&gt;"",1,0))</f>
        <v>0</v>
      </c>
      <c r="N19" s="62" cm="1">
        <f t="array" aca="1" ref="N19" ca="1">SUM(IF(_xlfn.UNIQUE(IFERROR(_xlfn._xlws.FILTER(
INDIRECT("'"&amp;$M$3&amp;"'!"&amp;$M$4&amp;"2:"&amp;$M$4&amp;$M$11),
(INDIRECT("'"&amp;$M$3&amp;"'!"&amp;$M$4&amp;"2:"&amp;$M$4&amp;$M$11)&lt;&gt;"") *
(INDIRECT("'"&amp;$M$3&amp;"'!"&amp;$M$8&amp;"2:"&amp;$M$8&amp;$M$11)="Yes") *
(INDIRECT("'"&amp;$M$3&amp;"'!"&amp;$M$5&amp;"2:"&amp;$M$5&amp;$M$11)="No HoH or DOB Missing") *
(INDIRECT("'"&amp;$M$3&amp;"'!"&amp;$M$7&amp;"2:"&amp;$M$7&amp;$M$11)="Yes (HUD)")), ""))&lt;&gt;"",1,0))</f>
        <v>0</v>
      </c>
      <c r="P19" s="42" t="s">
        <v>45</v>
      </c>
      <c r="Q19" s="62" cm="1">
        <f t="array" aca="1" ref="Q19"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(INDIRECT("'"&amp;$R$3&amp;"'!"&amp;$R$6&amp;"2:"&amp;$R$6&amp;$R$11)="Chronic") *
(INDIRECT("'"&amp;$R$3&amp;"'!"&amp;$R$7&amp;"2:"&amp;$R$7&amp;$R$11)="Yes (HUD)")), ""))&lt;&gt;"",1,0))</f>
        <v>0</v>
      </c>
      <c r="R19" s="62" cm="1">
        <f t="array" aca="1" ref="R19"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(INDIRECT("'"&amp;$R$3&amp;"'!"&amp;$R$6&amp;"2:"&amp;$R$6&amp;$R$11)&lt;&gt;"Chronic") *
(INDIRECT("'"&amp;$R$3&amp;"'!"&amp;$R$7&amp;"2:"&amp;$R$7&amp;$R$11)="Yes (HUD)")), ""))&lt;&gt;"",1,0))</f>
        <v>0</v>
      </c>
      <c r="S19" s="62" cm="1">
        <f t="array" aca="1" ref="S19" ca="1">SUM(IF(_xlfn.UNIQUE(IFERROR(_xlfn._xlws.FILTER(
INDIRECT("'"&amp;$R$3&amp;"'!"&amp;$R$4&amp;"2:"&amp;$R$4&amp;$R$11),
(INDIRECT("'"&amp;$R$3&amp;"'!"&amp;$R$4&amp;"2:"&amp;$R$4&amp;$R$11)&lt;&gt;"") *
(INDIRECT("'"&amp;$R$3&amp;"'!"&amp;$R$8&amp;"2:"&amp;$R$8&amp;$R$11)&gt;=$R$9) *
(INDIRECT("'"&amp;$R$3&amp;"'!"&amp;$R$8&amp;"2:"&amp;$R$8&amp;$R$11)&lt;$R$10) *
(INDIRECT("'"&amp;$R$3&amp;"'!"&amp;$R$5&amp;"2:"&amp;$R$5&amp;$R$11)="No HoH or DOB Missing") *
(INDIRECT("'"&amp;$R$3&amp;"'!"&amp;$R$7&amp;"2:"&amp;$R$7&amp;$R$11)="Yes (HUD)")), ""))&lt;&gt;"",1,0))</f>
        <v>0</v>
      </c>
      <c r="U19" s="42" t="s">
        <v>45</v>
      </c>
      <c r="V19" s="62" cm="1">
        <f t="array" aca="1" ref="V19"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(INDIRECT("'"&amp;$W$3&amp;"'!"&amp;$W$6&amp;"2:"&amp;$W$6&amp;$W$11)="Chronic") *
(INDIRECT("'"&amp;$W$3&amp;"'!"&amp;$W$7&amp;"2:"&amp;$W$7&amp;$W$11)="Yes (HUD)")), ""))&lt;&gt;"",1,0))</f>
        <v>0</v>
      </c>
      <c r="W19" s="62" cm="1">
        <f t="array" aca="1" ref="W19"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(INDIRECT("'"&amp;$W$3&amp;"'!"&amp;$W$6&amp;"2:"&amp;$W$6&amp;$W$11)&lt;&gt;"Chronic") *
(INDIRECT("'"&amp;$W$3&amp;"'!"&amp;$W$7&amp;"2:"&amp;$W$7&amp;$W$11)="Yes (HUD)")), ""))&lt;&gt;"",1,0))</f>
        <v>0</v>
      </c>
      <c r="X19" s="62" cm="1">
        <f t="array" aca="1" ref="X19" ca="1">SUM(IF(_xlfn.UNIQUE(IFERROR(_xlfn._xlws.FILTER(
INDIRECT("'"&amp;$W$3&amp;"'!"&amp;$W$4&amp;"2:"&amp;$W$4&amp;$W$11),
(INDIRECT("'"&amp;$W$3&amp;"'!"&amp;$W$4&amp;"2:"&amp;$W$4&amp;$W$11)&lt;&gt;"") *
(INDIRECT("'"&amp;$W$3&amp;"'!"&amp;$W$8&amp;"2:"&amp;$W$8&amp;$W$11)&gt;=$W$9) *
(INDIRECT("'"&amp;$W$3&amp;"'!"&amp;$W$8&amp;"2:"&amp;$W$8&amp;$W$11)&lt;$W$10) *
(INDIRECT("'"&amp;$W$3&amp;"'!"&amp;$W$5&amp;"2:"&amp;$W$5&amp;$W$11)="No HoH or DOB Missing") *
(INDIRECT("'"&amp;$W$3&amp;"'!"&amp;$W$7&amp;"2:"&amp;$W$7&amp;$W$11)="Yes (HUD)")), ""))&lt;&gt;"",1,0))</f>
        <v>0</v>
      </c>
    </row>
    <row r="20" spans="1:24" ht="15" customHeight="1" x14ac:dyDescent="0.2">
      <c r="A20" s="64" t="s">
        <v>50</v>
      </c>
      <c r="B20" s="63" cm="1">
        <f t="array" aca="1" ref="B20" ca="1">SUM(IF(_xlfn.UNIQUE(IFERROR(_xlfn._xlws.FILTER(
INDIRECT("'"&amp;$C$3&amp;"'!"&amp;$C$4&amp;"2:"&amp;$C$4&amp;$C$11),
(INDIRECT("'"&amp;$C$3&amp;"'!"&amp;$C$4&amp;"2:"&amp;$C$4&amp;$C$11)&lt;&gt;"") *
(INDIRECT("'"&amp;$C$3&amp;"'!"&amp;$C$5&amp;"2:"&amp;$C$5&amp;$C$11)="Other Household Type") *
(INDIRECT("'"&amp;$C$3&amp;"'!"&amp;$C$6&amp;"2:"&amp;$C$6&amp;$C$11)="Chronic")), ""))&lt;&gt;"",1,0))</f>
        <v>0</v>
      </c>
      <c r="C20" s="63" cm="1">
        <f t="array" aca="1" ref="C20" ca="1">SUM(IF(_xlfn.UNIQUE(IFERROR(_xlfn._xlws.FILTER(
INDIRECT("'"&amp;$C$3&amp;"'!"&amp;$C$4&amp;"2:"&amp;$C$4&amp;$C$11),
(INDIRECT("'"&amp;$C$3&amp;"'!"&amp;$C$4&amp;"2:"&amp;$C$4&amp;$C$11)&lt;&gt;"") *
(INDIRECT("'"&amp;$C$3&amp;"'!"&amp;$C$5&amp;"2:"&amp;$C$5&amp;$C$11)="Other Household Type") *
(INDIRECT("'"&amp;$C$3&amp;"'!"&amp;$C$6&amp;"2:"&amp;$C$6&amp;$C$11)&lt;&gt;"Chronic")), ""))&lt;&gt;"",1,0))</f>
        <v>0</v>
      </c>
      <c r="D20" s="63" cm="1">
        <f t="array" aca="1" ref="D20" ca="1">SUM(IF(_xlfn.UNIQUE(IFERROR(_xlfn._xlws.FILTER(
INDIRECT("'"&amp;$C$3&amp;"'!"&amp;$C$4&amp;"2:"&amp;$C$4&amp;$C$11),
(INDIRECT("'"&amp;$C$3&amp;"'!"&amp;$C$4&amp;"2:"&amp;$C$4&amp;$C$11)&lt;&gt;"") *
(INDIRECT("'"&amp;$C$3&amp;"'!"&amp;$C$5&amp;"2:"&amp;$C$5&amp;$C$11)="Other Household Type")), ""))&lt;&gt;"",1,0))</f>
        <v>0</v>
      </c>
      <c r="F20" s="64" t="s">
        <v>50</v>
      </c>
      <c r="G20" s="63" cm="1">
        <f t="array" aca="1" ref="G20" ca="1">SUM(IF(_xlfn.UNIQUE(IFERROR(_xlfn._xlws.FILTER(
INDIRECT("'"&amp;$H$3&amp;"'!"&amp;$H$4&amp;"2:"&amp;$H$4&amp;$H$11),
(INDIRECT("'"&amp;$H$3&amp;"'!"&amp;$H$4&amp;"2:"&amp;$H$4&amp;$H$11)&lt;&gt;"") *
(INDIRECT("'"&amp;$H$3&amp;"'!"&amp;$H$5&amp;"2:"&amp;$H$5&amp;$H$11)="Other Household Type") *
(INDIRECT("'"&amp;$H$3&amp;"'!"&amp;$H$6&amp;"2:"&amp;$H$6&amp;$H$11)="Chronic")), ""))&lt;&gt;"",1,0))</f>
        <v>0</v>
      </c>
      <c r="H20" s="63" cm="1">
        <f t="array" aca="1" ref="H20" ca="1">SUM(IF(_xlfn.UNIQUE(IFERROR(_xlfn._xlws.FILTER(
INDIRECT("'"&amp;$H$3&amp;"'!"&amp;$H$4&amp;"2:"&amp;$H$4&amp;$H$11),
(INDIRECT("'"&amp;$H$3&amp;"'!"&amp;$H$4&amp;"2:"&amp;$H$4&amp;$H$11)&lt;&gt;"") *
(INDIRECT("'"&amp;$H$3&amp;"'!"&amp;$H$5&amp;"2:"&amp;$H$5&amp;$H$11)="Other Household Type") *
(INDIRECT("'"&amp;$H$3&amp;"'!"&amp;$H$6&amp;"2:"&amp;$H$6&amp;$H$11)&lt;&gt;"Chronic")), ""))&lt;&gt;"",1,0))</f>
        <v>0</v>
      </c>
      <c r="I20" s="63" cm="1">
        <f t="array" aca="1" ref="I20" ca="1">SUM(IF(_xlfn.UNIQUE(IFERROR(_xlfn._xlws.FILTER(
INDIRECT("'"&amp;$H$3&amp;"'!"&amp;$H$4&amp;"2:"&amp;$H$4&amp;$H$11),
(INDIRECT("'"&amp;$H$3&amp;"'!"&amp;$H$4&amp;"2:"&amp;$H$4&amp;$H$11)&lt;&gt;"") *
(INDIRECT("'"&amp;$H$3&amp;"'!"&amp;$H$5&amp;"2:"&amp;$H$5&amp;$H$11)="Other Household Type")), ""))&lt;&gt;"",1,0))</f>
        <v>0</v>
      </c>
      <c r="K20" s="64" t="s">
        <v>50</v>
      </c>
      <c r="L20" s="63" cm="1">
        <f t="array" aca="1" ref="L20" ca="1">SUM(IF(_xlfn.UNIQUE(IFERROR(_xlfn._xlws.FILTER(
INDIRECT("'"&amp;$M$3&amp;"'!"&amp;$M$4&amp;"2:"&amp;$M$4&amp;$M$11),
(INDIRECT("'"&amp;$M$3&amp;"'!"&amp;$M$4&amp;"2:"&amp;$M$4&amp;$M$11)&lt;&gt;"") *
(INDIRECT("'"&amp;$M$3&amp;"'!"&amp;$M$8&amp;"2:"&amp;$M$8&amp;$M$11)="Yes") *
(INDIRECT("'"&amp;$M$3&amp;"'!"&amp;$M$5&amp;"2:"&amp;$M$5&amp;$M$11)="Other Household Type") *
(INDIRECT("'"&amp;$M$3&amp;"'!"&amp;$M$6&amp;"2:"&amp;$M$6&amp;$M$11)="Chronic")), ""))&lt;&gt;"",1,0))</f>
        <v>0</v>
      </c>
      <c r="M20" s="63" cm="1">
        <f t="array" aca="1" ref="M20" ca="1">SUM(IF(_xlfn.UNIQUE(IFERROR(_xlfn._xlws.FILTER(
INDIRECT("'"&amp;$M$3&amp;"'!"&amp;$M$4&amp;"2:"&amp;$M$4&amp;$M$11),
(INDIRECT("'"&amp;$M$3&amp;"'!"&amp;$M$4&amp;"2:"&amp;$M$4&amp;$M$11)&lt;&gt;"") *
(INDIRECT("'"&amp;$M$3&amp;"'!"&amp;$M$8&amp;"2:"&amp;$M$8&amp;$M$11)="Yes") *
(INDIRECT("'"&amp;$M$3&amp;"'!"&amp;$M$5&amp;"2:"&amp;$M$5&amp;$M$11)="Other Household Type") *
(INDIRECT("'"&amp;$M$3&amp;"'!"&amp;$M$6&amp;"2:"&amp;$M$6&amp;$M$11)&lt;&gt;"Chronic")), ""))&lt;&gt;"",1,0))</f>
        <v>0</v>
      </c>
      <c r="N20" s="63" cm="1">
        <f t="array" aca="1" ref="N20" ca="1">SUM(IF(_xlfn.UNIQUE(IFERROR(_xlfn._xlws.FILTER(
INDIRECT("'"&amp;$M$3&amp;"'!"&amp;$M$4&amp;"2:"&amp;$M$4&amp;$M$11),
(INDIRECT("'"&amp;$M$3&amp;"'!"&amp;$M$4&amp;"2:"&amp;$M$4&amp;$M$11)&lt;&gt;"") *
(INDIRECT("'"&amp;$M$3&amp;"'!"&amp;$M$8&amp;"2:"&amp;$M$8&amp;$M$11)="Yes") *
(INDIRECT("'"&amp;$M$3&amp;"'!"&amp;$M$5&amp;"2:"&amp;$M$5&amp;$M$11)="Other Household Type")), ""))&lt;&gt;"",1,0))</f>
        <v>0</v>
      </c>
      <c r="P20" s="64" t="s">
        <v>50</v>
      </c>
      <c r="Q20" s="63" cm="1">
        <f t="array" aca="1" ref="Q20"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(INDIRECT("'"&amp;$R$3&amp;"'!"&amp;$R$6&amp;"2:"&amp;$R$6&amp;$R$11)="Chronic")), ""))&lt;&gt;"",1,0))</f>
        <v>0</v>
      </c>
      <c r="R20" s="63" cm="1">
        <f t="array" aca="1" ref="R20"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(INDIRECT("'"&amp;$R$3&amp;"'!"&amp;$R$6&amp;"2:"&amp;$R$6&amp;$R$11)&lt;&gt;"Chronic")), ""))&lt;&gt;"",1,0))</f>
        <v>0</v>
      </c>
      <c r="S20" s="63" cm="1">
        <f t="array" aca="1" ref="S20" ca="1">SUM(IF(_xlfn.UNIQUE(IFERROR(_xlfn._xlws.FILTER(
INDIRECT("'"&amp;$R$3&amp;"'!"&amp;$R$4&amp;"2:"&amp;$R$4&amp;$R$11),
(INDIRECT("'"&amp;$R$3&amp;"'!"&amp;$R$4&amp;"2:"&amp;$R$4&amp;$R$11)&lt;&gt;"") *
(INDIRECT("'"&amp;$R$3&amp;"'!"&amp;$R$8&amp;"2:"&amp;$R$8&amp;$R$11)&gt;=$R$9) *
(INDIRECT("'"&amp;$R$3&amp;"'!"&amp;$R$8&amp;"2:"&amp;$R$8&amp;$R$11)&lt;$R$10) *
(INDIRECT("'"&amp;$R$3&amp;"'!"&amp;$R$5&amp;"2:"&amp;$R$5&amp;$R$11)="Other Household Type")), ""))&lt;&gt;"",1,0))</f>
        <v>0</v>
      </c>
      <c r="U20" s="64" t="s">
        <v>50</v>
      </c>
      <c r="V20" s="63" cm="1">
        <f t="array" aca="1" ref="V20"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(INDIRECT("'"&amp;$W$3&amp;"'!"&amp;$W$6&amp;"2:"&amp;$W$6&amp;$W$11)="Chronic")), ""))&lt;&gt;"",1,0))</f>
        <v>0</v>
      </c>
      <c r="W20" s="63" cm="1">
        <f t="array" aca="1" ref="W20"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(INDIRECT("'"&amp;$W$3&amp;"'!"&amp;$W$6&amp;"2:"&amp;$W$6&amp;$W$11)&lt;&gt;"Chronic")), ""))&lt;&gt;"",1,0))</f>
        <v>0</v>
      </c>
      <c r="X20" s="63" cm="1">
        <f t="array" aca="1" ref="X20" ca="1">SUM(IF(_xlfn.UNIQUE(IFERROR(_xlfn._xlws.FILTER(
INDIRECT("'"&amp;$W$3&amp;"'!"&amp;$W$4&amp;"2:"&amp;$W$4&amp;$W$11),
(INDIRECT("'"&amp;$W$3&amp;"'!"&amp;$W$4&amp;"2:"&amp;$W$4&amp;$W$11)&lt;&gt;"") *
(INDIRECT("'"&amp;$W$3&amp;"'!"&amp;$W$8&amp;"2:"&amp;$W$8&amp;$W$11)&gt;=$W$9) *
(INDIRECT("'"&amp;$W$3&amp;"'!"&amp;$W$8&amp;"2:"&amp;$W$8&amp;$W$11)&lt;$W$10) *
(INDIRECT("'"&amp;$W$3&amp;"'!"&amp;$W$5&amp;"2:"&amp;$W$5&amp;$W$11)="Other Household Type")), ""))&lt;&gt;"",1,0))</f>
        <v>0</v>
      </c>
    </row>
    <row r="21" spans="1:24" ht="15" customHeight="1" x14ac:dyDescent="0.2">
      <c r="A21" s="42" t="s">
        <v>46</v>
      </c>
      <c r="B21" s="62" cm="1">
        <f t="array" aca="1" ref="B21" ca="1">SUM(IF(_xlfn.UNIQUE(IFERROR(_xlfn._xlws.FILTER(
INDIRECT("'"&amp;$C$3&amp;"'!"&amp;$C$4&amp;"2:"&amp;$C$4&amp;$C$11),
(INDIRECT("'"&amp;$C$3&amp;"'!"&amp;$C$4&amp;"2:"&amp;$C$4&amp;$C$11)&lt;&gt;"") *
(INDIRECT("'"&amp;$C$3&amp;"'!"&amp;$C$5&amp;"2:"&amp;$C$5&amp;$C$11)="Other Household Type") *
(INDIRECT("'"&amp;$C$3&amp;"'!"&amp;$C$6&amp;"2:"&amp;$C$6&amp;$C$11)="Chronic") *
(INDIRECT("'"&amp;$C$3&amp;"'!"&amp;$C$7&amp;"2:"&amp;$C$7&amp;$C$11)&lt;&gt;"Yes (HUD)")), ""))&lt;&gt;"",1,0))</f>
        <v>0</v>
      </c>
      <c r="C21" s="62" cm="1">
        <f t="array" aca="1" ref="C21" ca="1">SUM(IF(_xlfn.UNIQUE(IFERROR(_xlfn._xlws.FILTER(
INDIRECT("'"&amp;$C$3&amp;"'!"&amp;$C$4&amp;"2:"&amp;$C$4&amp;$C$11),
(INDIRECT("'"&amp;$C$3&amp;"'!"&amp;$C$4&amp;"2:"&amp;$C$4&amp;$C$11)&lt;&gt;"") *
(INDIRECT("'"&amp;$C$3&amp;"'!"&amp;$C$5&amp;"2:"&amp;$C$5&amp;$C$11)="Other Household Type") *
(INDIRECT("'"&amp;$C$3&amp;"'!"&amp;$C$6&amp;"2:"&amp;$C$6&amp;$C$11)&lt;&gt;"Chronic") *
(INDIRECT("'"&amp;$C$3&amp;"'!"&amp;$C$7&amp;"2:"&amp;$C$7&amp;$C$11)&lt;&gt;"Yes (HUD)")), ""))&lt;&gt;"",1,0))</f>
        <v>0</v>
      </c>
      <c r="D21" s="62" cm="1">
        <f t="array" aca="1" ref="D21" ca="1">SUM(IF(_xlfn.UNIQUE(IFERROR(_xlfn._xlws.FILTER(
INDIRECT("'"&amp;$C$3&amp;"'!"&amp;$C$4&amp;"2:"&amp;$C$4&amp;$C$11),
(INDIRECT("'"&amp;$C$3&amp;"'!"&amp;$C$4&amp;"2:"&amp;$C$4&amp;$C$11)&lt;&gt;"") *
(INDIRECT("'"&amp;$C$3&amp;"'!"&amp;$C$5&amp;"2:"&amp;$C$5&amp;$C$11)="Other Household Type") *
(INDIRECT("'"&amp;$C$3&amp;"'!"&amp;$C$7&amp;"2:"&amp;$C$7&amp;$C$11)&lt;&gt;"Yes (HUD)")), ""))&lt;&gt;"",1,0))</f>
        <v>0</v>
      </c>
      <c r="F21" s="42" t="s">
        <v>46</v>
      </c>
      <c r="G21" s="62" cm="1">
        <f t="array" aca="1" ref="G21" ca="1">SUM(IF(_xlfn.UNIQUE(IFERROR(_xlfn._xlws.FILTER(
INDIRECT("'"&amp;$H$3&amp;"'!"&amp;$H$4&amp;"2:"&amp;$H$4&amp;$H$11),
(INDIRECT("'"&amp;$H$3&amp;"'!"&amp;$H$4&amp;"2:"&amp;$H$4&amp;$H$11)&lt;&gt;"") *
(INDIRECT("'"&amp;$H$3&amp;"'!"&amp;$H$5&amp;"2:"&amp;$H$5&amp;$H$11)="Other Household Type") *
(INDIRECT("'"&amp;$H$3&amp;"'!"&amp;$H$6&amp;"2:"&amp;$H$6&amp;$H$11)="Chronic") *
(INDIRECT("'"&amp;$H$3&amp;"'!"&amp;$H$7&amp;"2:"&amp;$H$7&amp;$H$11)&lt;&gt;"Yes (HUD)")), ""))&lt;&gt;"",1,0))</f>
        <v>0</v>
      </c>
      <c r="H21" s="62" cm="1">
        <f t="array" aca="1" ref="H21" ca="1">SUM(IF(_xlfn.UNIQUE(IFERROR(_xlfn._xlws.FILTER(
INDIRECT("'"&amp;$H$3&amp;"'!"&amp;$H$4&amp;"2:"&amp;$H$4&amp;$H$11),
(INDIRECT("'"&amp;$H$3&amp;"'!"&amp;$H$4&amp;"2:"&amp;$H$4&amp;$H$11)&lt;&gt;"") *
(INDIRECT("'"&amp;$H$3&amp;"'!"&amp;$H$5&amp;"2:"&amp;$H$5&amp;$H$11)="Other Household Type") *
(INDIRECT("'"&amp;$H$3&amp;"'!"&amp;$H$6&amp;"2:"&amp;$H$6&amp;$H$11)&lt;&gt;"Chronic") *
(INDIRECT("'"&amp;$H$3&amp;"'!"&amp;$H$7&amp;"2:"&amp;$H$7&amp;$H$11)&lt;&gt;"Yes (HUD)")), ""))&lt;&gt;"",1,0))</f>
        <v>0</v>
      </c>
      <c r="I21" s="62" cm="1">
        <f t="array" aca="1" ref="I21" ca="1">SUM(IF(_xlfn.UNIQUE(IFERROR(_xlfn._xlws.FILTER(
INDIRECT("'"&amp;$H$3&amp;"'!"&amp;$H$4&amp;"2:"&amp;$H$4&amp;$H$11),
(INDIRECT("'"&amp;$H$3&amp;"'!"&amp;$H$4&amp;"2:"&amp;$H$4&amp;$H$11)&lt;&gt;"") *
(INDIRECT("'"&amp;$H$3&amp;"'!"&amp;$H$5&amp;"2:"&amp;$H$5&amp;$H$11)="Other Household Type") *
(INDIRECT("'"&amp;$H$3&amp;"'!"&amp;$H$7&amp;"2:"&amp;$H$7&amp;$H$11)&lt;&gt;"Yes (HUD)")), ""))&lt;&gt;"",1,0))</f>
        <v>0</v>
      </c>
      <c r="K21" s="42" t="s">
        <v>46</v>
      </c>
      <c r="L21" s="62" cm="1">
        <f t="array" aca="1" ref="L21" ca="1">SUM(IF(_xlfn.UNIQUE(IFERROR(_xlfn._xlws.FILTER(
INDIRECT("'"&amp;$M$3&amp;"'!"&amp;$M$4&amp;"2:"&amp;$M$4&amp;$M$11),
(INDIRECT("'"&amp;$M$3&amp;"'!"&amp;$M$4&amp;"2:"&amp;$M$4&amp;$M$11)&lt;&gt;"") *
(INDIRECT("'"&amp;$M$3&amp;"'!"&amp;$M$8&amp;"2:"&amp;$M$8&amp;$M$11)="Yes") *
(INDIRECT("'"&amp;$M$3&amp;"'!"&amp;$M$5&amp;"2:"&amp;$M$5&amp;$M$11)="Other Household Type") *
(INDIRECT("'"&amp;$M$3&amp;"'!"&amp;$M$6&amp;"2:"&amp;$M$6&amp;$M$11)="Chronic") *
(INDIRECT("'"&amp;$M$3&amp;"'!"&amp;$M$7&amp;"2:"&amp;$M$7&amp;$M$11)&lt;&gt;"Yes (HUD)")), ""))&lt;&gt;"",1,0))</f>
        <v>0</v>
      </c>
      <c r="M21" s="62" cm="1">
        <f t="array" aca="1" ref="M21" ca="1">SUM(IF(_xlfn.UNIQUE(IFERROR(_xlfn._xlws.FILTER(
INDIRECT("'"&amp;$M$3&amp;"'!"&amp;$M$4&amp;"2:"&amp;$M$4&amp;$M$11),
(INDIRECT("'"&amp;$M$3&amp;"'!"&amp;$M$4&amp;"2:"&amp;$M$4&amp;$M$11)&lt;&gt;"") *
(INDIRECT("'"&amp;$M$3&amp;"'!"&amp;$M$8&amp;"2:"&amp;$M$8&amp;$M$11)="Yes") *
(INDIRECT("'"&amp;$M$3&amp;"'!"&amp;$M$5&amp;"2:"&amp;$M$5&amp;$M$11)="Other Household Type") *
(INDIRECT("'"&amp;$M$3&amp;"'!"&amp;$M$6&amp;"2:"&amp;$M$6&amp;$M$11)&lt;&gt;"Chronic") *
(INDIRECT("'"&amp;$M$3&amp;"'!"&amp;$M$7&amp;"2:"&amp;$M$7&amp;$M$11)&lt;&gt;"Yes (HUD)")), ""))&lt;&gt;"",1,0))</f>
        <v>0</v>
      </c>
      <c r="N21" s="62" cm="1">
        <f t="array" aca="1" ref="N21" ca="1">SUM(IF(_xlfn.UNIQUE(IFERROR(_xlfn._xlws.FILTER(
INDIRECT("'"&amp;$M$3&amp;"'!"&amp;$M$4&amp;"2:"&amp;$M$4&amp;$M$11),
(INDIRECT("'"&amp;$M$3&amp;"'!"&amp;$M$4&amp;"2:"&amp;$M$4&amp;$M$11)&lt;&gt;"") *
(INDIRECT("'"&amp;$M$3&amp;"'!"&amp;$M$8&amp;"2:"&amp;$M$8&amp;$M$11)="Yes") *
(INDIRECT("'"&amp;$M$3&amp;"'!"&amp;$M$5&amp;"2:"&amp;$M$5&amp;$M$11)="Other Household Type") *
(INDIRECT("'"&amp;$M$3&amp;"'!"&amp;$M$7&amp;"2:"&amp;$M$7&amp;$M$11)&lt;&gt;"Yes (HUD)")), ""))&lt;&gt;"",1,0))</f>
        <v>0</v>
      </c>
      <c r="P21" s="42" t="s">
        <v>46</v>
      </c>
      <c r="Q21" s="62" cm="1">
        <f t="array" aca="1" ref="Q21"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(INDIRECT("'"&amp;$R$3&amp;"'!"&amp;$R$6&amp;"2:"&amp;$R$6&amp;$R$11)="Chronic") *
(INDIRECT("'"&amp;$R$3&amp;"'!"&amp;$R$7&amp;"2:"&amp;$R$7&amp;$R$11)&lt;&gt;"Yes (HUD)")), ""))&lt;&gt;"",1,0))</f>
        <v>0</v>
      </c>
      <c r="R21" s="62" cm="1">
        <f t="array" aca="1" ref="R21"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(INDIRECT("'"&amp;$R$3&amp;"'!"&amp;$R$6&amp;"2:"&amp;$R$6&amp;$R$11)&lt;&gt;"Chronic") *
(INDIRECT("'"&amp;$R$3&amp;"'!"&amp;$R$7&amp;"2:"&amp;$R$7&amp;$R$11)&lt;&gt;"Yes (HUD)")), ""))&lt;&gt;"",1,0))</f>
        <v>0</v>
      </c>
      <c r="S21" s="62" cm="1">
        <f t="array" aca="1" ref="S21"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(INDIRECT("'"&amp;$R$3&amp;"'!"&amp;$R$7&amp;"2:"&amp;$R$7&amp;$R$11)&lt;&gt;"Yes (HUD)")), ""))&lt;&gt;"",1,0))</f>
        <v>0</v>
      </c>
      <c r="U21" s="42" t="s">
        <v>46</v>
      </c>
      <c r="V21" s="62" cm="1">
        <f t="array" aca="1" ref="V21"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(INDIRECT("'"&amp;$W$3&amp;"'!"&amp;$W$6&amp;"2:"&amp;$W$6&amp;$W$11)="Chronic") *
(INDIRECT("'"&amp;$W$3&amp;"'!"&amp;$W$7&amp;"2:"&amp;$W$7&amp;$W$11)&lt;&gt;"Yes (HUD)")), ""))&lt;&gt;"",1,0))</f>
        <v>0</v>
      </c>
      <c r="W21" s="62" cm="1">
        <f t="array" aca="1" ref="W21"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(INDIRECT("'"&amp;$W$3&amp;"'!"&amp;$W$6&amp;"2:"&amp;$W$6&amp;$W$11)&lt;&gt;"Chronic") *
(INDIRECT("'"&amp;$W$3&amp;"'!"&amp;$W$7&amp;"2:"&amp;$W$7&amp;$W$11)&lt;&gt;"Yes (HUD)")), ""))&lt;&gt;"",1,0))</f>
        <v>0</v>
      </c>
      <c r="X21" s="62" cm="1">
        <f t="array" aca="1" ref="X21"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(INDIRECT("'"&amp;$W$3&amp;"'!"&amp;$W$7&amp;"2:"&amp;$W$7&amp;$W$11)&lt;&gt;"Yes (HUD)")), ""))&lt;&gt;"",1,0))</f>
        <v>0</v>
      </c>
    </row>
    <row r="22" spans="1:24" ht="15" customHeight="1" x14ac:dyDescent="0.2">
      <c r="A22" s="42" t="s">
        <v>45</v>
      </c>
      <c r="B22" s="62" cm="1">
        <f t="array" aca="1" ref="B22" ca="1">SUM(IF(_xlfn.UNIQUE(IFERROR(_xlfn._xlws.FILTER(
INDIRECT("'"&amp;$C$3&amp;"'!"&amp;$C$4&amp;"2:"&amp;$C$4&amp;$C$11),
(INDIRECT("'"&amp;$C$3&amp;"'!"&amp;$C$4&amp;"2:"&amp;$C$4&amp;$C$11)&lt;&gt;"") *
(INDIRECT("'"&amp;$C$3&amp;"'!"&amp;$C$5&amp;"2:"&amp;$C$5&amp;$C$11)="Other Household Type") *
(INDIRECT("'"&amp;$C$3&amp;"'!"&amp;$C$6&amp;"2:"&amp;$C$6&amp;$C$11)="Chronic") *
(INDIRECT("'"&amp;$C$3&amp;"'!"&amp;$C$7&amp;"2:"&amp;$C$7&amp;$C$11)="Yes (HUD)")), ""))&lt;&gt;"",1,0))</f>
        <v>0</v>
      </c>
      <c r="C22" s="62" cm="1">
        <f t="array" aca="1" ref="C22" ca="1">SUM(IF(_xlfn.UNIQUE(IFERROR(_xlfn._xlws.FILTER(
INDIRECT("'"&amp;$C$3&amp;"'!"&amp;$C$4&amp;"2:"&amp;$C$4&amp;$C$11),
(INDIRECT("'"&amp;$C$3&amp;"'!"&amp;$C$4&amp;"2:"&amp;$C$4&amp;$C$11)&lt;&gt;"") *
(INDIRECT("'"&amp;$C$3&amp;"'!"&amp;$C$5&amp;"2:"&amp;$C$5&amp;$C$11)="Other Household Type") *
(INDIRECT("'"&amp;$C$3&amp;"'!"&amp;$C$6&amp;"2:"&amp;$C$6&amp;$C$11)&lt;&gt;"Chronic") *
(INDIRECT("'"&amp;$C$3&amp;"'!"&amp;$C$7&amp;"2:"&amp;$C$7&amp;$C$11)="Yes (HUD)")), ""))&lt;&gt;"",1,0))</f>
        <v>0</v>
      </c>
      <c r="D22" s="62" cm="1">
        <f t="array" aca="1" ref="D22" ca="1">SUM(IF(_xlfn.UNIQUE(IFERROR(_xlfn._xlws.FILTER(
INDIRECT("'"&amp;$C$3&amp;"'!"&amp;$C$4&amp;"2:"&amp;$C$4&amp;$C$11),
(INDIRECT("'"&amp;$C$3&amp;"'!"&amp;$C$4&amp;"2:"&amp;$C$4&amp;$C$11)&lt;&gt;"") *
(INDIRECT("'"&amp;$C$3&amp;"'!"&amp;$C$5&amp;"2:"&amp;$C$5&amp;$C$11)="Other Household Type") *
(INDIRECT("'"&amp;$C$3&amp;"'!"&amp;$C$7&amp;"2:"&amp;$C$7&amp;$C$11)="Yes (HUD)")), ""))&lt;&gt;"",1,0))</f>
        <v>0</v>
      </c>
      <c r="F22" s="42" t="s">
        <v>45</v>
      </c>
      <c r="G22" s="62" cm="1">
        <f t="array" aca="1" ref="G22" ca="1">SUM(IF(_xlfn.UNIQUE(IFERROR(_xlfn._xlws.FILTER(
INDIRECT("'"&amp;$H$3&amp;"'!"&amp;$H$4&amp;"2:"&amp;$H$4&amp;$H$11),
(INDIRECT("'"&amp;$H$3&amp;"'!"&amp;$H$4&amp;"2:"&amp;$H$4&amp;$H$11)&lt;&gt;"") *
(INDIRECT("'"&amp;$H$3&amp;"'!"&amp;$H$5&amp;"2:"&amp;$H$5&amp;$H$11)="Other Household Type") *
(INDIRECT("'"&amp;$H$3&amp;"'!"&amp;$H$6&amp;"2:"&amp;$H$6&amp;$H$11)="Chronic") *
(INDIRECT("'"&amp;$H$3&amp;"'!"&amp;$H$7&amp;"2:"&amp;$H$7&amp;$H$11)="Yes (HUD)")), ""))&lt;&gt;"",1,0))</f>
        <v>0</v>
      </c>
      <c r="H22" s="62" cm="1">
        <f t="array" aca="1" ref="H22" ca="1">SUM(IF(_xlfn.UNIQUE(IFERROR(_xlfn._xlws.FILTER(
INDIRECT("'"&amp;$H$3&amp;"'!"&amp;$H$4&amp;"2:"&amp;$H$4&amp;$H$11),
(INDIRECT("'"&amp;$H$3&amp;"'!"&amp;$H$4&amp;"2:"&amp;$H$4&amp;$H$11)&lt;&gt;"") *
(INDIRECT("'"&amp;$H$3&amp;"'!"&amp;$H$5&amp;"2:"&amp;$H$5&amp;$H$11)="Other Household Type") *
(INDIRECT("'"&amp;$H$3&amp;"'!"&amp;$H$6&amp;"2:"&amp;$H$6&amp;$H$11)&lt;&gt;"Chronic") *
(INDIRECT("'"&amp;$H$3&amp;"'!"&amp;$H$7&amp;"2:"&amp;$H$7&amp;$H$11)="Yes (HUD)")), ""))&lt;&gt;"",1,0))</f>
        <v>0</v>
      </c>
      <c r="I22" s="62" cm="1">
        <f t="array" aca="1" ref="I22" ca="1">SUM(IF(_xlfn.UNIQUE(IFERROR(_xlfn._xlws.FILTER(
INDIRECT("'"&amp;$H$3&amp;"'!"&amp;$H$4&amp;"2:"&amp;$H$4&amp;$H$11),
(INDIRECT("'"&amp;$H$3&amp;"'!"&amp;$H$4&amp;"2:"&amp;$H$4&amp;$H$11)&lt;&gt;"") *
(INDIRECT("'"&amp;$H$3&amp;"'!"&amp;$H$5&amp;"2:"&amp;$H$5&amp;$H$11)="Other Household Type") *
(INDIRECT("'"&amp;$H$3&amp;"'!"&amp;$H$7&amp;"2:"&amp;$H$7&amp;$H$11)="Yes (HUD)")), ""))&lt;&gt;"",1,0))</f>
        <v>0</v>
      </c>
      <c r="K22" s="42" t="s">
        <v>45</v>
      </c>
      <c r="L22" s="62" cm="1">
        <f t="array" aca="1" ref="L22" ca="1">SUM(IF(_xlfn.UNIQUE(IFERROR(_xlfn._xlws.FILTER(
INDIRECT("'"&amp;$M$3&amp;"'!"&amp;$M$4&amp;"2:"&amp;$M$4&amp;$M$11),
(INDIRECT("'"&amp;$M$3&amp;"'!"&amp;$M$4&amp;"2:"&amp;$M$4&amp;$M$11)&lt;&gt;"") *
(INDIRECT("'"&amp;$M$3&amp;"'!"&amp;$M$8&amp;"2:"&amp;$M$8&amp;$M$11)="Yes") *
(INDIRECT("'"&amp;$M$3&amp;"'!"&amp;$M$5&amp;"2:"&amp;$M$5&amp;$M$11)="Other Household Type") *
(INDIRECT("'"&amp;$M$3&amp;"'!"&amp;$M$6&amp;"2:"&amp;$M$6&amp;$M$11)="Chronic") *
(INDIRECT("'"&amp;$M$3&amp;"'!"&amp;$M$7&amp;"2:"&amp;$M$7&amp;$M$11)="Yes (HUD)")), ""))&lt;&gt;"",1,0))</f>
        <v>0</v>
      </c>
      <c r="M22" s="62" cm="1">
        <f t="array" aca="1" ref="M22" ca="1">SUM(IF(_xlfn.UNIQUE(IFERROR(_xlfn._xlws.FILTER(
INDIRECT("'"&amp;$M$3&amp;"'!"&amp;$M$4&amp;"2:"&amp;$M$4&amp;$M$11),
(INDIRECT("'"&amp;$M$3&amp;"'!"&amp;$M$4&amp;"2:"&amp;$M$4&amp;$M$11)&lt;&gt;"") *
(INDIRECT("'"&amp;$M$3&amp;"'!"&amp;$M$8&amp;"2:"&amp;$M$8&amp;$M$11)="Yes") *
(INDIRECT("'"&amp;$M$3&amp;"'!"&amp;$M$5&amp;"2:"&amp;$M$5&amp;$M$11)="Other Household Type") *
(INDIRECT("'"&amp;$M$3&amp;"'!"&amp;$M$6&amp;"2:"&amp;$M$6&amp;$M$11)&lt;&gt;"Chronic") *
(INDIRECT("'"&amp;$M$3&amp;"'!"&amp;$M$7&amp;"2:"&amp;$M$7&amp;$M$11)="Yes (HUD)")), ""))&lt;&gt;"",1,0))</f>
        <v>0</v>
      </c>
      <c r="N22" s="62" cm="1">
        <f t="array" aca="1" ref="N22" ca="1">SUM(IF(_xlfn.UNIQUE(IFERROR(_xlfn._xlws.FILTER(
INDIRECT("'"&amp;$M$3&amp;"'!"&amp;$M$4&amp;"2:"&amp;$M$4&amp;$M$11),
(INDIRECT("'"&amp;$M$3&amp;"'!"&amp;$M$4&amp;"2:"&amp;$M$4&amp;$M$11)&lt;&gt;"") *
(INDIRECT("'"&amp;$M$3&amp;"'!"&amp;$M$8&amp;"2:"&amp;$M$8&amp;$M$11)="Yes") *
(INDIRECT("'"&amp;$M$3&amp;"'!"&amp;$M$5&amp;"2:"&amp;$M$5&amp;$M$11)="Other Household Type") *
(INDIRECT("'"&amp;$M$3&amp;"'!"&amp;$M$7&amp;"2:"&amp;$M$7&amp;$M$11)="Yes (HUD)")), ""))&lt;&gt;"",1,0))</f>
        <v>0</v>
      </c>
      <c r="P22" s="42" t="s">
        <v>45</v>
      </c>
      <c r="Q22" s="62" cm="1">
        <f t="array" aca="1" ref="Q22"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(INDIRECT("'"&amp;$R$3&amp;"'!"&amp;$R$6&amp;"2:"&amp;$R$6&amp;$R$11)="Chronic") *
(INDIRECT("'"&amp;$R$3&amp;"'!"&amp;$R$7&amp;"2:"&amp;$R$7&amp;$R$11)="Yes (HUD)")), ""))&lt;&gt;"",1,0))</f>
        <v>0</v>
      </c>
      <c r="R22" s="62" cm="1">
        <f t="array" aca="1" ref="R22"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(INDIRECT("'"&amp;$R$3&amp;"'!"&amp;$R$6&amp;"2:"&amp;$R$6&amp;$R$11)&lt;&gt;"Chronic") *
(INDIRECT("'"&amp;$R$3&amp;"'!"&amp;$R$7&amp;"2:"&amp;$R$7&amp;$R$11)="Yes (HUD)")), ""))&lt;&gt;"",1,0))</f>
        <v>0</v>
      </c>
      <c r="S22" s="62" cm="1">
        <f t="array" aca="1" ref="S22" ca="1">SUM(IF(_xlfn.UNIQUE(IFERROR(_xlfn._xlws.FILTER(
INDIRECT("'"&amp;$R$3&amp;"'!"&amp;$R$4&amp;"2:"&amp;$R$4&amp;$R$11),
(INDIRECT("'"&amp;$R$3&amp;"'!"&amp;$R$4&amp;"2:"&amp;$R$4&amp;$R$11)&lt;&gt;"") *
(INDIRECT("'"&amp;$R$3&amp;"'!"&amp;$R$8&amp;"2:"&amp;$R$8&amp;$R$11)&gt;=$R$9) *
(INDIRECT("'"&amp;$R$3&amp;"'!"&amp;$R$8&amp;"2:"&amp;$R$8&amp;$R$11)&lt;$R$10) *
(INDIRECT("'"&amp;$R$3&amp;"'!"&amp;$R$5&amp;"2:"&amp;$R$5&amp;$R$11)="Other Household Type") *
(INDIRECT("'"&amp;$R$3&amp;"'!"&amp;$R$7&amp;"2:"&amp;$R$7&amp;$R$11)="Yes (HUD)")), ""))&lt;&gt;"",1,0))</f>
        <v>0</v>
      </c>
      <c r="U22" s="42" t="s">
        <v>45</v>
      </c>
      <c r="V22" s="62" cm="1">
        <f t="array" aca="1" ref="V22"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(INDIRECT("'"&amp;$W$3&amp;"'!"&amp;$W$6&amp;"2:"&amp;$W$6&amp;$W$11)="Chronic") *
(INDIRECT("'"&amp;$W$3&amp;"'!"&amp;$W$7&amp;"2:"&amp;$W$7&amp;$W$11)="Yes (HUD)")), ""))&lt;&gt;"",1,0))</f>
        <v>0</v>
      </c>
      <c r="W22" s="62" cm="1">
        <f t="array" aca="1" ref="W22"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(INDIRECT("'"&amp;$W$3&amp;"'!"&amp;$W$6&amp;"2:"&amp;$W$6&amp;$W$11)&lt;&gt;"Chronic") *
(INDIRECT("'"&amp;$W$3&amp;"'!"&amp;$W$7&amp;"2:"&amp;$W$7&amp;$W$11)="Yes (HUD)")), ""))&lt;&gt;"",1,0))</f>
        <v>0</v>
      </c>
      <c r="X22" s="62" cm="1">
        <f t="array" aca="1" ref="X22" ca="1">SUM(IF(_xlfn.UNIQUE(IFERROR(_xlfn._xlws.FILTER(
INDIRECT("'"&amp;$W$3&amp;"'!"&amp;$W$4&amp;"2:"&amp;$W$4&amp;$W$11),
(INDIRECT("'"&amp;$W$3&amp;"'!"&amp;$W$4&amp;"2:"&amp;$W$4&amp;$W$11)&lt;&gt;"") *
(INDIRECT("'"&amp;$W$3&amp;"'!"&amp;$W$8&amp;"2:"&amp;$W$8&amp;$W$11)&gt;=$W$9) *
(INDIRECT("'"&amp;$W$3&amp;"'!"&amp;$W$8&amp;"2:"&amp;$W$8&amp;$W$11)&lt;$W$10) *
(INDIRECT("'"&amp;$W$3&amp;"'!"&amp;$W$5&amp;"2:"&amp;$W$5&amp;$W$11)="Other Household Type") *
(INDIRECT("'"&amp;$W$3&amp;"'!"&amp;$W$7&amp;"2:"&amp;$W$7&amp;$W$11)="Yes (HUD)")), ""))&lt;&gt;"",1,0))</f>
        <v>0</v>
      </c>
    </row>
    <row r="23" spans="1:24" ht="15" customHeight="1" x14ac:dyDescent="0.2">
      <c r="A23" s="64" t="s">
        <v>49</v>
      </c>
      <c r="B23" s="63" cm="1">
        <f t="array" aca="1" ref="B23" ca="1">SUM(IF(_xlfn.UNIQUE(IFERROR(_xlfn._xlws.FILTER(
INDIRECT("'"&amp;$C$3&amp;"'!"&amp;$C$4&amp;"2:"&amp;$C$4&amp;$C$11),
(INDIRECT("'"&amp;$C$3&amp;"'!"&amp;$C$4&amp;"2:"&amp;$C$4&amp;$C$11)&lt;&gt;"") *
(INDIRECT("'"&amp;$C$3&amp;"'!"&amp;$C$5&amp;"2:"&amp;$C$5&amp;$C$11)="Single Adults") *
(INDIRECT("'"&amp;$C$3&amp;"'!"&amp;$C$6&amp;"2:"&amp;$C$6&amp;$C$11)="Chronic")), ""))&lt;&gt;"",1,0))</f>
        <v>0</v>
      </c>
      <c r="C23" s="63" cm="1">
        <f t="array" aca="1" ref="C23" ca="1">SUM(IF(_xlfn.UNIQUE(IFERROR(_xlfn._xlws.FILTER(
INDIRECT("'"&amp;$C$3&amp;"'!"&amp;$C$4&amp;"2:"&amp;$C$4&amp;$C$11),
(INDIRECT("'"&amp;$C$3&amp;"'!"&amp;$C$4&amp;"2:"&amp;$C$4&amp;$C$11)&lt;&gt;"") *
(INDIRECT("'"&amp;$C$3&amp;"'!"&amp;$C$5&amp;"2:"&amp;$C$5&amp;$C$11)="Single Adults") *
(INDIRECT("'"&amp;$C$3&amp;"'!"&amp;$C$6&amp;"2:"&amp;$C$6&amp;$C$11)&lt;&gt;"Chronic")), ""))&lt;&gt;"",1,0))</f>
        <v>0</v>
      </c>
      <c r="D23" s="63" cm="1">
        <f t="array" aca="1" ref="D23" ca="1">SUM(IF(_xlfn.UNIQUE(IFERROR(_xlfn._xlws.FILTER(
INDIRECT("'"&amp;$C$3&amp;"'!"&amp;$C$4&amp;"2:"&amp;$C$4&amp;$C$11),
(INDIRECT("'"&amp;$C$3&amp;"'!"&amp;$C$4&amp;"2:"&amp;$C$4&amp;$C$11)&lt;&gt;"") *
(INDIRECT("'"&amp;$C$3&amp;"'!"&amp;$C$5&amp;"2:"&amp;$C$5&amp;$C$11)="Single Adults")), ""))&lt;&gt;"",1,0))</f>
        <v>0</v>
      </c>
      <c r="F23" s="64" t="s">
        <v>49</v>
      </c>
      <c r="G23" s="63" cm="1">
        <f t="array" aca="1" ref="G23" ca="1">SUM(IF(_xlfn.UNIQUE(IFERROR(_xlfn._xlws.FILTER(
INDIRECT("'"&amp;$H$3&amp;"'!"&amp;$H$4&amp;"2:"&amp;$H$4&amp;$H$11),
(INDIRECT("'"&amp;$H$3&amp;"'!"&amp;$H$4&amp;"2:"&amp;$H$4&amp;$H$11)&lt;&gt;"") *
(INDIRECT("'"&amp;$H$3&amp;"'!"&amp;$H$5&amp;"2:"&amp;$H$5&amp;$H$11)="Single Adults") *
(INDIRECT("'"&amp;$H$3&amp;"'!"&amp;$H$6&amp;"2:"&amp;$H$6&amp;$H$11)="Chronic")), ""))&lt;&gt;"",1,0))</f>
        <v>0</v>
      </c>
      <c r="H23" s="63" cm="1">
        <f t="array" aca="1" ref="H23" ca="1">SUM(IF(_xlfn.UNIQUE(IFERROR(_xlfn._xlws.FILTER(
INDIRECT("'"&amp;$H$3&amp;"'!"&amp;$H$4&amp;"2:"&amp;$H$4&amp;$H$11),
(INDIRECT("'"&amp;$H$3&amp;"'!"&amp;$H$4&amp;"2:"&amp;$H$4&amp;$H$11)&lt;&gt;"") *
(INDIRECT("'"&amp;$H$3&amp;"'!"&amp;$H$5&amp;"2:"&amp;$H$5&amp;$H$11)="Single Adults") *
(INDIRECT("'"&amp;$H$3&amp;"'!"&amp;$H$6&amp;"2:"&amp;$H$6&amp;$H$11)&lt;&gt;"Chronic")), ""))&lt;&gt;"",1,0))</f>
        <v>0</v>
      </c>
      <c r="I23" s="63" cm="1">
        <f t="array" aca="1" ref="I23" ca="1">SUM(IF(_xlfn.UNIQUE(IFERROR(_xlfn._xlws.FILTER(
INDIRECT("'"&amp;$H$3&amp;"'!"&amp;$H$4&amp;"2:"&amp;$H$4&amp;$H$11),
(INDIRECT("'"&amp;$H$3&amp;"'!"&amp;$H$4&amp;"2:"&amp;$H$4&amp;$H$11)&lt;&gt;"") *
(INDIRECT("'"&amp;$H$3&amp;"'!"&amp;$H$5&amp;"2:"&amp;$H$5&amp;$H$11)="Single Adults")), ""))&lt;&gt;"",1,0))</f>
        <v>0</v>
      </c>
      <c r="K23" s="64" t="s">
        <v>49</v>
      </c>
      <c r="L23" s="63" cm="1">
        <f t="array" aca="1" ref="L23" ca="1">SUM(IF(_xlfn.UNIQUE(IFERROR(_xlfn._xlws.FILTER(
INDIRECT("'"&amp;$M$3&amp;"'!"&amp;$M$4&amp;"2:"&amp;$M$4&amp;$M$11),
(INDIRECT("'"&amp;$M$3&amp;"'!"&amp;$M$4&amp;"2:"&amp;$M$4&amp;$M$11)&lt;&gt;"") *
(INDIRECT("'"&amp;$M$3&amp;"'!"&amp;$M$8&amp;"2:"&amp;$M$8&amp;$M$11)="Yes") *
(INDIRECT("'"&amp;$M$3&amp;"'!"&amp;$M$5&amp;"2:"&amp;$M$5&amp;$M$11)="Single Adults") *
(INDIRECT("'"&amp;$M$3&amp;"'!"&amp;$M$6&amp;"2:"&amp;$M$6&amp;$M$11)="Chronic")), ""))&lt;&gt;"",1,0))</f>
        <v>0</v>
      </c>
      <c r="M23" s="63" cm="1">
        <f t="array" aca="1" ref="M23" ca="1">SUM(IF(_xlfn.UNIQUE(IFERROR(_xlfn._xlws.FILTER(
INDIRECT("'"&amp;$M$3&amp;"'!"&amp;$M$4&amp;"2:"&amp;$M$4&amp;$M$11),
(INDIRECT("'"&amp;$M$3&amp;"'!"&amp;$M$4&amp;"2:"&amp;$M$4&amp;$M$11)&lt;&gt;"") *
(INDIRECT("'"&amp;$M$3&amp;"'!"&amp;$M$8&amp;"2:"&amp;$M$8&amp;$M$11)="Yes") *
(INDIRECT("'"&amp;$M$3&amp;"'!"&amp;$M$5&amp;"2:"&amp;$M$5&amp;$M$11)="Single Adults") *
(INDIRECT("'"&amp;$M$3&amp;"'!"&amp;$M$6&amp;"2:"&amp;$M$6&amp;$M$11)&lt;&gt;"Chronic")), ""))&lt;&gt;"",1,0))</f>
        <v>0</v>
      </c>
      <c r="N23" s="63" cm="1">
        <f t="array" aca="1" ref="N23" ca="1">SUM(IF(_xlfn.UNIQUE(IFERROR(_xlfn._xlws.FILTER(
INDIRECT("'"&amp;$M$3&amp;"'!"&amp;$M$4&amp;"2:"&amp;$M$4&amp;$M$11),
(INDIRECT("'"&amp;$M$3&amp;"'!"&amp;$M$4&amp;"2:"&amp;$M$4&amp;$M$11)&lt;&gt;"") *
(INDIRECT("'"&amp;$M$3&amp;"'!"&amp;$M$8&amp;"2:"&amp;$M$8&amp;$M$11)="Yes") *
(INDIRECT("'"&amp;$M$3&amp;"'!"&amp;$M$5&amp;"2:"&amp;$M$5&amp;$M$11)="Single Adults")), ""))&lt;&gt;"",1,0))</f>
        <v>0</v>
      </c>
      <c r="P23" s="64" t="s">
        <v>49</v>
      </c>
      <c r="Q23" s="63" cm="1">
        <f t="array" aca="1" ref="Q23" ca="1">SUM(IF(_xlfn.UNIQUE(IFERROR(_xlfn._xlws.FILTER(
INDIRECT("'"&amp;$R$3&amp;"'!"&amp;$R$4&amp;"2:"&amp;$R$4&amp;$R$11),
(INDIRECT("'"&amp;$R$3&amp;"'!"&amp;$R$4&amp;"2:"&amp;$R$4&amp;$R$11)&lt;&gt;"") *
(INDIRECT("'"&amp;$R$3&amp;"'!"&amp;$R$8&amp;"2:"&amp;$R$8&amp;$R$11)&gt;=$R$9) *
(INDIRECT("'"&amp;$R$3&amp;"'!"&amp;$R$8&amp;"2:"&amp;$R$8&amp;$R$11)&lt;$R$10) *
(INDIRECT("'"&amp;$R$3&amp;"'!"&amp;$R$5&amp;"2:"&amp;$R$5&amp;$R$11)="Single Adults") *
(INDIRECT("'"&amp;$R$3&amp;"'!"&amp;$R$6&amp;"2:"&amp;$R$6&amp;$R$11)="Chronic")), ""))&lt;&gt;"",1,0))</f>
        <v>0</v>
      </c>
      <c r="R23" s="63" cm="1">
        <f t="array" aca="1" ref="R23" ca="1">SUM(IF(_xlfn.UNIQUE(IFERROR(_xlfn._xlws.FILTER(
INDIRECT("'"&amp;$R$3&amp;"'!"&amp;$R$4&amp;"2:"&amp;$R$4&amp;$R$11),
(INDIRECT("'"&amp;$R$3&amp;"'!"&amp;$R$4&amp;"2:"&amp;$R$4&amp;$R$11)&lt;&gt;"") *
(INDIRECT("'"&amp;$R$3&amp;"'!"&amp;$R$8&amp;"2:"&amp;$R$8&amp;$R$11)&gt;=$R$9) *
(INDIRECT("'"&amp;$R$3&amp;"'!"&amp;$R$8&amp;"2:"&amp;$R$8&amp;$R$11)&lt;$R$10) *
(INDIRECT("'"&amp;$R$3&amp;"'!"&amp;$R$5&amp;"2:"&amp;$R$5&amp;$R$11)="Single Adults") *
(INDIRECT("'"&amp;$R$3&amp;"'!"&amp;$R$6&amp;"2:"&amp;$R$6&amp;$R$11)&lt;&gt;"Chronic")), ""))&lt;&gt;"",1,0))</f>
        <v>0</v>
      </c>
      <c r="S23" s="63" cm="1">
        <f t="array" aca="1" ref="S23" ca="1">SUM(IF(_xlfn.UNIQUE(IFERROR(_xlfn._xlws.FILTER(
INDIRECT("'"&amp;$R$3&amp;"'!"&amp;$R$4&amp;"2:"&amp;$R$4&amp;$R$11),
(INDIRECT("'"&amp;$R$3&amp;"'!"&amp;$R$4&amp;"2:"&amp;$R$4&amp;$R$11)&lt;&gt;"") *
(INDIRECT("'"&amp;$R$3&amp;"'!"&amp;$R$8&amp;"2:"&amp;$R$8&amp;$R$11)&gt;=$R$9) *
(INDIRECT("'"&amp;$R$3&amp;"'!"&amp;$R$8&amp;"2:"&amp;$R$8&amp;$R$11)&lt;$R$10) *
(INDIRECT("'"&amp;$R$3&amp;"'!"&amp;$R$5&amp;"2:"&amp;$R$5&amp;$R$11)="Single Adults")), ""))&lt;&gt;"",1,0))</f>
        <v>0</v>
      </c>
      <c r="U23" s="64" t="s">
        <v>49</v>
      </c>
      <c r="V23" s="63" cm="1">
        <f t="array" aca="1" ref="V23" ca="1">SUM(IF(_xlfn.UNIQUE(IFERROR(_xlfn._xlws.FILTER(
INDIRECT("'"&amp;$W$3&amp;"'!"&amp;$W$4&amp;"2:"&amp;$W$4&amp;$W$11),
(INDIRECT("'"&amp;$W$3&amp;"'!"&amp;$W$4&amp;"2:"&amp;$W$4&amp;$W$11)&lt;&gt;"") *
(INDIRECT("'"&amp;$W$3&amp;"'!"&amp;$W$8&amp;"2:"&amp;$W$8&amp;$W$11)&gt;=$W$9) *
(INDIRECT("'"&amp;$W$3&amp;"'!"&amp;$W$8&amp;"2:"&amp;$W$8&amp;$W$11)&lt;$W$10) *
(INDIRECT("'"&amp;$W$3&amp;"'!"&amp;$W$5&amp;"2:"&amp;$W$5&amp;$W$11)="Single Adults") *
(INDIRECT("'"&amp;$W$3&amp;"'!"&amp;$W$6&amp;"2:"&amp;$W$6&amp;$W$11)="Chronic")), ""))&lt;&gt;"",1,0))</f>
        <v>0</v>
      </c>
      <c r="W23" s="63" cm="1">
        <f t="array" aca="1" ref="W23" ca="1">SUM(IF(_xlfn.UNIQUE(IFERROR(_xlfn._xlws.FILTER(
INDIRECT("'"&amp;$W$3&amp;"'!"&amp;$W$4&amp;"2:"&amp;$W$4&amp;$W$11),
(INDIRECT("'"&amp;$W$3&amp;"'!"&amp;$W$4&amp;"2:"&amp;$W$4&amp;$W$11)&lt;&gt;"") *
(INDIRECT("'"&amp;$W$3&amp;"'!"&amp;$W$8&amp;"2:"&amp;$W$8&amp;$W$11)&gt;=$W$9) *
(INDIRECT("'"&amp;$W$3&amp;"'!"&amp;$W$8&amp;"2:"&amp;$W$8&amp;$W$11)&lt;$W$10) *
(INDIRECT("'"&amp;$W$3&amp;"'!"&amp;$W$5&amp;"2:"&amp;$W$5&amp;$W$11)="Single Adults") *
(INDIRECT("'"&amp;$W$3&amp;"'!"&amp;$W$6&amp;"2:"&amp;$W$6&amp;$W$11)&lt;&gt;"Chronic")), ""))&lt;&gt;"",1,0))</f>
        <v>0</v>
      </c>
      <c r="X23" s="63" cm="1">
        <f t="array" aca="1" ref="X23" ca="1">SUM(IF(_xlfn.UNIQUE(IFERROR(_xlfn._xlws.FILTER(
INDIRECT("'"&amp;$W$3&amp;"'!"&amp;$W$4&amp;"2:"&amp;$W$4&amp;$W$11),
(INDIRECT("'"&amp;$W$3&amp;"'!"&amp;$W$4&amp;"2:"&amp;$W$4&amp;$W$11)&lt;&gt;"") *
(INDIRECT("'"&amp;$W$3&amp;"'!"&amp;$W$8&amp;"2:"&amp;$W$8&amp;$W$11)&gt;=$W$9) *
(INDIRECT("'"&amp;$W$3&amp;"'!"&amp;$W$8&amp;"2:"&amp;$W$8&amp;$W$11)&lt;$W$10) *
(INDIRECT("'"&amp;$W$3&amp;"'!"&amp;$W$5&amp;"2:"&amp;$W$5&amp;$W$11)="Single Adults")), ""))&lt;&gt;"",1,0))</f>
        <v>0</v>
      </c>
    </row>
    <row r="24" spans="1:24" ht="15" customHeight="1" x14ac:dyDescent="0.2">
      <c r="A24" s="42" t="s">
        <v>46</v>
      </c>
      <c r="B24" s="62" cm="1">
        <f t="array" aca="1" ref="B24" ca="1">SUM(IF(_xlfn.UNIQUE(IFERROR(_xlfn._xlws.FILTER(
INDIRECT("'"&amp;$C$3&amp;"'!"&amp;$C$4&amp;"2:"&amp;$C$4&amp;$C$11),
(INDIRECT("'"&amp;$C$3&amp;"'!"&amp;$C$4&amp;"2:"&amp;$C$4&amp;$C$11)&lt;&gt;"") *
(INDIRECT("'"&amp;$C$3&amp;"'!"&amp;$C$5&amp;"2:"&amp;$C$5&amp;$C$11)="Single Adults") *
(INDIRECT("'"&amp;$C$3&amp;"'!"&amp;$C$6&amp;"2:"&amp;$C$6&amp;$C$11)="Chronic") *
(INDIRECT("'"&amp;$C$3&amp;"'!"&amp;$C$7&amp;"2:"&amp;$C$7&amp;$C$11)&lt;&gt;"Yes (HUD)")), ""))&lt;&gt;"",1,0))</f>
        <v>0</v>
      </c>
      <c r="C24" s="62" cm="1">
        <f t="array" aca="1" ref="C24" ca="1">SUM(IF(_xlfn.UNIQUE(IFERROR(_xlfn._xlws.FILTER(
INDIRECT("'"&amp;$C$3&amp;"'!"&amp;$C$4&amp;"2:"&amp;$C$4&amp;$C$11),
(INDIRECT("'"&amp;$C$3&amp;"'!"&amp;$C$4&amp;"2:"&amp;$C$4&amp;$C$11)&lt;&gt;"") *
(INDIRECT("'"&amp;$C$3&amp;"'!"&amp;$C$5&amp;"2:"&amp;$C$5&amp;$C$11)="Single Adults") *
(INDIRECT("'"&amp;$C$3&amp;"'!"&amp;$C$6&amp;"2:"&amp;$C$6&amp;$C$11)&lt;&gt;"Chronic") *
(INDIRECT("'"&amp;$C$3&amp;"'!"&amp;$C$7&amp;"2:"&amp;$C$7&amp;$C$11)&lt;&gt;"Yes (HUD)")), ""))&lt;&gt;"",1,0))</f>
        <v>0</v>
      </c>
      <c r="D24" s="62" cm="1">
        <f t="array" aca="1" ref="D24" ca="1">SUM(IF(_xlfn.UNIQUE(IFERROR(_xlfn._xlws.FILTER(
INDIRECT("'"&amp;$C$3&amp;"'!"&amp;$C$4&amp;"2:"&amp;$C$4&amp;$C$11),
(INDIRECT("'"&amp;$C$3&amp;"'!"&amp;$C$4&amp;"2:"&amp;$C$4&amp;$C$11)&lt;&gt;"") *
(INDIRECT("'"&amp;$C$3&amp;"'!"&amp;$C$5&amp;"2:"&amp;$C$5&amp;$C$11)="Single Adults") *
(INDIRECT("'"&amp;$C$3&amp;"'!"&amp;$C$7&amp;"2:"&amp;$C$7&amp;$C$11)&lt;&gt;"Yes (HUD)")), ""))&lt;&gt;"",1,0))</f>
        <v>0</v>
      </c>
      <c r="F24" s="42" t="s">
        <v>46</v>
      </c>
      <c r="G24" s="62" cm="1">
        <f t="array" aca="1" ref="G24" ca="1">SUM(IF(_xlfn.UNIQUE(IFERROR(_xlfn._xlws.FILTER(
INDIRECT("'"&amp;$H$3&amp;"'!"&amp;$H$4&amp;"2:"&amp;$H$4&amp;$H$11),
(INDIRECT("'"&amp;$H$3&amp;"'!"&amp;$H$4&amp;"2:"&amp;$H$4&amp;$H$11)&lt;&gt;"") *
(INDIRECT("'"&amp;$H$3&amp;"'!"&amp;$H$5&amp;"2:"&amp;$H$5&amp;$H$11)="Single Adults") *
(INDIRECT("'"&amp;$H$3&amp;"'!"&amp;$H$6&amp;"2:"&amp;$H$6&amp;$H$11)="Chronic") *
(INDIRECT("'"&amp;$H$3&amp;"'!"&amp;$H$7&amp;"2:"&amp;$H$7&amp;$H$11)&lt;&gt;"Yes (HUD)")), ""))&lt;&gt;"",1,0))</f>
        <v>0</v>
      </c>
      <c r="H24" s="62" cm="1">
        <f t="array" aca="1" ref="H24" ca="1">SUM(IF(_xlfn.UNIQUE(IFERROR(_xlfn._xlws.FILTER(
INDIRECT("'"&amp;$H$3&amp;"'!"&amp;$H$4&amp;"2:"&amp;$H$4&amp;$H$11),
(INDIRECT("'"&amp;$H$3&amp;"'!"&amp;$H$4&amp;"2:"&amp;$H$4&amp;$H$11)&lt;&gt;"") *
(INDIRECT("'"&amp;$H$3&amp;"'!"&amp;$H$5&amp;"2:"&amp;$H$5&amp;$H$11)="Single Adults") *
(INDIRECT("'"&amp;$H$3&amp;"'!"&amp;$H$6&amp;"2:"&amp;$H$6&amp;$H$11)&lt;&gt;"Chronic") *
(INDIRECT("'"&amp;$H$3&amp;"'!"&amp;$H$7&amp;"2:"&amp;$H$7&amp;$H$11)&lt;&gt;"Yes (HUD)")), ""))&lt;&gt;"",1,0))</f>
        <v>0</v>
      </c>
      <c r="I24" s="62" cm="1">
        <f t="array" aca="1" ref="I24" ca="1">SUM(IF(_xlfn.UNIQUE(IFERROR(_xlfn._xlws.FILTER(
INDIRECT("'"&amp;$H$3&amp;"'!"&amp;$H$4&amp;"2:"&amp;$H$4&amp;$H$11),
(INDIRECT("'"&amp;$H$3&amp;"'!"&amp;$H$4&amp;"2:"&amp;$H$4&amp;$H$11)&lt;&gt;"") *
(INDIRECT("'"&amp;$H$3&amp;"'!"&amp;$H$5&amp;"2:"&amp;$H$5&amp;$H$11)="Single Adults") *
(INDIRECT("'"&amp;$H$3&amp;"'!"&amp;$H$7&amp;"2:"&amp;$H$7&amp;$H$11)&lt;&gt;"Yes (HUD)")), ""))&lt;&gt;"",1,0))</f>
        <v>0</v>
      </c>
      <c r="K24" s="42" t="s">
        <v>46</v>
      </c>
      <c r="L24" s="62" cm="1">
        <f t="array" aca="1" ref="L24" ca="1">SUM(IF(_xlfn.UNIQUE(IFERROR(_xlfn._xlws.FILTER(
INDIRECT("'"&amp;$M$3&amp;"'!"&amp;$M$4&amp;"2:"&amp;$M$4&amp;$M$11),
(INDIRECT("'"&amp;$M$3&amp;"'!"&amp;$M$4&amp;"2:"&amp;$M$4&amp;$M$11)&lt;&gt;"") *
(INDIRECT("'"&amp;$M$3&amp;"'!"&amp;$M$8&amp;"2:"&amp;$M$8&amp;$M$11)="Yes") *
(INDIRECT("'"&amp;$M$3&amp;"'!"&amp;$M$5&amp;"2:"&amp;$M$5&amp;$M$11)="Single Adults") *
(INDIRECT("'"&amp;$M$3&amp;"'!"&amp;$M$6&amp;"2:"&amp;$M$6&amp;$M$11)="Chronic") *
(INDIRECT("'"&amp;$M$3&amp;"'!"&amp;$M$7&amp;"2:"&amp;$M$7&amp;$M$11)&lt;&gt;"Yes (HUD)")), ""))&lt;&gt;"",1,0))</f>
        <v>0</v>
      </c>
      <c r="M24" s="62" cm="1">
        <f t="array" aca="1" ref="M24" ca="1">SUM(IF(_xlfn.UNIQUE(IFERROR(_xlfn._xlws.FILTER(
INDIRECT("'"&amp;$M$3&amp;"'!"&amp;$M$4&amp;"2:"&amp;$M$4&amp;$M$11),
(INDIRECT("'"&amp;$M$3&amp;"'!"&amp;$M$4&amp;"2:"&amp;$M$4&amp;$M$11)&lt;&gt;"") *
(INDIRECT("'"&amp;$M$3&amp;"'!"&amp;$M$8&amp;"2:"&amp;$M$8&amp;$M$11)="Yes") *
(INDIRECT("'"&amp;$M$3&amp;"'!"&amp;$M$5&amp;"2:"&amp;$M$5&amp;$M$11)="Single Adults") *
(INDIRECT("'"&amp;$M$3&amp;"'!"&amp;$M$6&amp;"2:"&amp;$M$6&amp;$M$11)&lt;&gt;"Chronic") *
(INDIRECT("'"&amp;$M$3&amp;"'!"&amp;$M$7&amp;"2:"&amp;$M$7&amp;$M$11)&lt;&gt;"Yes (HUD)")), ""))&lt;&gt;"",1,0))</f>
        <v>0</v>
      </c>
      <c r="N24" s="62" cm="1">
        <f t="array" aca="1" ref="N24" ca="1">SUM(IF(_xlfn.UNIQUE(IFERROR(_xlfn._xlws.FILTER(
INDIRECT("'"&amp;$M$3&amp;"'!"&amp;$M$4&amp;"2:"&amp;$M$4&amp;$M$11),
(INDIRECT("'"&amp;$M$3&amp;"'!"&amp;$M$4&amp;"2:"&amp;$M$4&amp;$M$11)&lt;&gt;"") *
(INDIRECT("'"&amp;$M$3&amp;"'!"&amp;$M$8&amp;"2:"&amp;$M$8&amp;$M$11)="Yes") *
(INDIRECT("'"&amp;$M$3&amp;"'!"&amp;$M$5&amp;"2:"&amp;$M$5&amp;$M$11)="Single Adults") *
(INDIRECT("'"&amp;$M$3&amp;"'!"&amp;$M$7&amp;"2:"&amp;$M$7&amp;$M$11)&lt;&gt;"Yes (HUD)")), ""))&lt;&gt;"",1,0))</f>
        <v>0</v>
      </c>
      <c r="P24" s="42" t="s">
        <v>46</v>
      </c>
      <c r="Q24" s="62" cm="1">
        <f t="array" aca="1" ref="Q24" ca="1">SUM(IF(_xlfn.UNIQUE(IFERROR(_xlfn._xlws.FILTER(
INDIRECT("'"&amp;$R$3&amp;"'!"&amp;$R$4&amp;"2:"&amp;$R$4&amp;$R$11),
(INDIRECT("'"&amp;$R$3&amp;"'!"&amp;$R$4&amp;"2:"&amp;$R$4&amp;$R$11)&lt;&gt;"") *
(INDIRECT("'"&amp;$R$3&amp;"'!"&amp;$R$8&amp;"2:"&amp;$R$8&amp;$R$11)&gt;=$R$9) *
(INDIRECT("'"&amp;$R$3&amp;"'!"&amp;$R$8&amp;"2:"&amp;$R$8&amp;$R$11)&lt;$R$10) *
(INDIRECT("'"&amp;$R$3&amp;"'!"&amp;$R$5&amp;"2:"&amp;$R$5&amp;$R$11)="Single Adults") *
(INDIRECT("'"&amp;$R$3&amp;"'!"&amp;$R$6&amp;"2:"&amp;$R$6&amp;$R$11)="Chronic") *
(INDIRECT("'"&amp;$R$3&amp;"'!"&amp;$R$7&amp;"2:"&amp;$R$7&amp;$R$11)&lt;&gt;"Yes (HUD)")), ""))&lt;&gt;"",1,0))</f>
        <v>0</v>
      </c>
      <c r="R24" s="62" cm="1">
        <f t="array" aca="1" ref="R24" ca="1">SUM(IF(_xlfn.UNIQUE(IFERROR(_xlfn._xlws.FILTER(
INDIRECT("'"&amp;$R$3&amp;"'!"&amp;$R$4&amp;"2:"&amp;$R$4&amp;$R$11),
(INDIRECT("'"&amp;$R$3&amp;"'!"&amp;$R$4&amp;"2:"&amp;$R$4&amp;$R$11)&lt;&gt;"") *
(INDIRECT("'"&amp;$R$3&amp;"'!"&amp;$R$8&amp;"2:"&amp;$R$8&amp;$R$11)&gt;=$R$9) *
(INDIRECT("'"&amp;$R$3&amp;"'!"&amp;$R$8&amp;"2:"&amp;$R$8&amp;$R$11)&lt;$R$10) *
(INDIRECT("'"&amp;$R$3&amp;"'!"&amp;$R$5&amp;"2:"&amp;$R$5&amp;$R$11)="Single Adults") *
(INDIRECT("'"&amp;$R$3&amp;"'!"&amp;$R$6&amp;"2:"&amp;$R$6&amp;$R$11)&lt;&gt;"Chronic") *
(INDIRECT("'"&amp;$R$3&amp;"'!"&amp;$R$7&amp;"2:"&amp;$R$7&amp;$R$11)&lt;&gt;"Yes (HUD)")), ""))&lt;&gt;"",1,0))</f>
        <v>0</v>
      </c>
      <c r="S24" s="62" cm="1">
        <f t="array" aca="1" ref="S24" ca="1">SUM(IF(_xlfn.UNIQUE(IFERROR(_xlfn._xlws.FILTER(
INDIRECT("'"&amp;$R$3&amp;"'!"&amp;$R$4&amp;"2:"&amp;$R$4&amp;$R$11),
(INDIRECT("'"&amp;$R$3&amp;"'!"&amp;$R$4&amp;"2:"&amp;$R$4&amp;$R$11)&lt;&gt;"") *
(INDIRECT("'"&amp;$R$3&amp;"'!"&amp;$R$8&amp;"2:"&amp;$R$8&amp;$R$11)&gt;=$R$9) *
(INDIRECT("'"&amp;$R$3&amp;"'!"&amp;$R$8&amp;"2:"&amp;$R$8&amp;$R$11)&lt;$R$10) *
(INDIRECT("'"&amp;$R$3&amp;"'!"&amp;$R$5&amp;"2:"&amp;$R$5&amp;$R$11)="Single Adults") *
(INDIRECT("'"&amp;$R$3&amp;"'!"&amp;$R$7&amp;"2:"&amp;$R$7&amp;$R$11)&lt;&gt;"Yes (HUD)")), ""))&lt;&gt;"",1,0))</f>
        <v>0</v>
      </c>
      <c r="U24" s="42" t="s">
        <v>46</v>
      </c>
      <c r="V24" s="62" cm="1">
        <f t="array" aca="1" ref="V24" ca="1">SUM(IF(_xlfn.UNIQUE(IFERROR(_xlfn._xlws.FILTER(
INDIRECT("'"&amp;$W$3&amp;"'!"&amp;$W$4&amp;"2:"&amp;$W$4&amp;$W$11),
(INDIRECT("'"&amp;$W$3&amp;"'!"&amp;$W$4&amp;"2:"&amp;$W$4&amp;$W$11)&lt;&gt;"") *
(INDIRECT("'"&amp;$W$3&amp;"'!"&amp;$W$8&amp;"2:"&amp;$W$8&amp;$W$11)&gt;=$W$9) *
(INDIRECT("'"&amp;$W$3&amp;"'!"&amp;$W$8&amp;"2:"&amp;$W$8&amp;$W$11)&lt;$W$10) *
(INDIRECT("'"&amp;$W$3&amp;"'!"&amp;$W$5&amp;"2:"&amp;$W$5&amp;$W$11)="Single Adults") *
(INDIRECT("'"&amp;$W$3&amp;"'!"&amp;$W$6&amp;"2:"&amp;$W$6&amp;$W$11)="Chronic") *
(INDIRECT("'"&amp;$W$3&amp;"'!"&amp;$W$7&amp;"2:"&amp;$W$7&amp;$W$11)&lt;&gt;"Yes (HUD)")), ""))&lt;&gt;"",1,0))</f>
        <v>0</v>
      </c>
      <c r="W24" s="62" cm="1">
        <f t="array" aca="1" ref="W24" ca="1">SUM(IF(_xlfn.UNIQUE(IFERROR(_xlfn._xlws.FILTER(
INDIRECT("'"&amp;$W$3&amp;"'!"&amp;$W$4&amp;"2:"&amp;$W$4&amp;$W$11),
(INDIRECT("'"&amp;$W$3&amp;"'!"&amp;$W$4&amp;"2:"&amp;$W$4&amp;$W$11)&lt;&gt;"") *
(INDIRECT("'"&amp;$W$3&amp;"'!"&amp;$W$8&amp;"2:"&amp;$W$8&amp;$W$11)&gt;=$W$9) *
(INDIRECT("'"&amp;$W$3&amp;"'!"&amp;$W$8&amp;"2:"&amp;$W$8&amp;$W$11)&lt;$W$10) *
(INDIRECT("'"&amp;$W$3&amp;"'!"&amp;$W$5&amp;"2:"&amp;$W$5&amp;$W$11)="Single Adults") *
(INDIRECT("'"&amp;$W$3&amp;"'!"&amp;$W$6&amp;"2:"&amp;$W$6&amp;$W$11)&lt;&gt;"Chronic") *
(INDIRECT("'"&amp;$W$3&amp;"'!"&amp;$W$7&amp;"2:"&amp;$W$7&amp;$W$11)&lt;&gt;"Yes (HUD)")), ""))&lt;&gt;"",1,0))</f>
        <v>0</v>
      </c>
      <c r="X24" s="62" cm="1">
        <f t="array" aca="1" ref="X24" ca="1">SUM(IF(_xlfn.UNIQUE(IFERROR(_xlfn._xlws.FILTER(
INDIRECT("'"&amp;$W$3&amp;"'!"&amp;$W$4&amp;"2:"&amp;$W$4&amp;$W$11),
(INDIRECT("'"&amp;$W$3&amp;"'!"&amp;$W$4&amp;"2:"&amp;$W$4&amp;$W$11)&lt;&gt;"") *
(INDIRECT("'"&amp;$W$3&amp;"'!"&amp;$W$8&amp;"2:"&amp;$W$8&amp;$W$11)&gt;=$W$9) *
(INDIRECT("'"&amp;$W$3&amp;"'!"&amp;$W$8&amp;"2:"&amp;$W$8&amp;$W$11)&lt;$W$10) *
(INDIRECT("'"&amp;$W$3&amp;"'!"&amp;$W$5&amp;"2:"&amp;$W$5&amp;$W$11)="Single Adults") *
(INDIRECT("'"&amp;$W$3&amp;"'!"&amp;$W$7&amp;"2:"&amp;$W$7&amp;$W$11)&lt;&gt;"Yes (HUD)")), ""))&lt;&gt;"",1,0))</f>
        <v>0</v>
      </c>
    </row>
    <row r="25" spans="1:24" ht="15" customHeight="1" x14ac:dyDescent="0.2">
      <c r="A25" s="42" t="s">
        <v>45</v>
      </c>
      <c r="B25" s="62" cm="1">
        <f t="array" aca="1" ref="B25" ca="1">SUM(IF(_xlfn.UNIQUE(IFERROR(_xlfn._xlws.FILTER(
INDIRECT("'"&amp;$C$3&amp;"'!"&amp;$C$4&amp;"2:"&amp;$C$4&amp;$C$11),
(INDIRECT("'"&amp;$C$3&amp;"'!"&amp;$C$4&amp;"2:"&amp;$C$4&amp;$C$11)&lt;&gt;"") *
(INDIRECT("'"&amp;$C$3&amp;"'!"&amp;$C$5&amp;"2:"&amp;$C$5&amp;$C$11)="Single Adults") *
(INDIRECT("'"&amp;$C$3&amp;"'!"&amp;$C$6&amp;"2:"&amp;$C$6&amp;$C$11)="Chronic") *
(INDIRECT("'"&amp;$C$3&amp;"'!"&amp;$C$7&amp;"2:"&amp;$C$7&amp;$C$11)="Yes (HUD)")), ""))&lt;&gt;"",1,0))</f>
        <v>0</v>
      </c>
      <c r="C25" s="62" cm="1">
        <f t="array" aca="1" ref="C25" ca="1">SUM(IF(_xlfn.UNIQUE(IFERROR(_xlfn._xlws.FILTER(
INDIRECT("'"&amp;$C$3&amp;"'!"&amp;$C$4&amp;"2:"&amp;$C$4&amp;$C$11),
(INDIRECT("'"&amp;$C$3&amp;"'!"&amp;$C$4&amp;"2:"&amp;$C$4&amp;$C$11)&lt;&gt;"") *
(INDIRECT("'"&amp;$C$3&amp;"'!"&amp;$C$5&amp;"2:"&amp;$C$5&amp;$C$11)="Single Adults") *
(INDIRECT("'"&amp;$C$3&amp;"'!"&amp;$C$6&amp;"2:"&amp;$C$6&amp;$C$11)&lt;&gt;"Chronic") *
(INDIRECT("'"&amp;$C$3&amp;"'!"&amp;$C$7&amp;"2:"&amp;$C$7&amp;$C$11)="Yes (HUD)")), ""))&lt;&gt;"",1,0))</f>
        <v>0</v>
      </c>
      <c r="D25" s="62" cm="1">
        <f t="array" aca="1" ref="D25" ca="1">SUM(IF(_xlfn.UNIQUE(IFERROR(_xlfn._xlws.FILTER(
INDIRECT("'"&amp;$C$3&amp;"'!"&amp;$C$4&amp;"2:"&amp;$C$4&amp;$C$11),
(INDIRECT("'"&amp;$C$3&amp;"'!"&amp;$C$4&amp;"2:"&amp;$C$4&amp;$C$11)&lt;&gt;"") *
(INDIRECT("'"&amp;$C$3&amp;"'!"&amp;$C$5&amp;"2:"&amp;$C$5&amp;$C$11)="Single Adults") *
(INDIRECT("'"&amp;$C$3&amp;"'!"&amp;$C$7&amp;"2:"&amp;$C$7&amp;$C$11)="Yes (HUD)")), ""))&lt;&gt;"",1,0))</f>
        <v>0</v>
      </c>
      <c r="F25" s="42" t="s">
        <v>45</v>
      </c>
      <c r="G25" s="62" cm="1">
        <f t="array" aca="1" ref="G25" ca="1">SUM(IF(_xlfn.UNIQUE(IFERROR(_xlfn._xlws.FILTER(
INDIRECT("'"&amp;$H$3&amp;"'!"&amp;$H$4&amp;"2:"&amp;$H$4&amp;$H$11),
(INDIRECT("'"&amp;$H$3&amp;"'!"&amp;$H$4&amp;"2:"&amp;$H$4&amp;$H$11)&lt;&gt;"") *
(INDIRECT("'"&amp;$H$3&amp;"'!"&amp;$H$5&amp;"2:"&amp;$H$5&amp;$H$11)="Single Adults") *
(INDIRECT("'"&amp;$H$3&amp;"'!"&amp;$H$6&amp;"2:"&amp;$H$6&amp;$H$11)="Chronic") *
(INDIRECT("'"&amp;$H$3&amp;"'!"&amp;$H$7&amp;"2:"&amp;$H$7&amp;$H$11)="Yes (HUD)")), ""))&lt;&gt;"",1,0))</f>
        <v>0</v>
      </c>
      <c r="H25" s="62" cm="1">
        <f t="array" aca="1" ref="H25" ca="1">SUM(IF(_xlfn.UNIQUE(IFERROR(_xlfn._xlws.FILTER(
INDIRECT("'"&amp;$H$3&amp;"'!"&amp;$H$4&amp;"2:"&amp;$H$4&amp;$H$11),
(INDIRECT("'"&amp;$H$3&amp;"'!"&amp;$H$4&amp;"2:"&amp;$H$4&amp;$H$11)&lt;&gt;"") *
(INDIRECT("'"&amp;$H$3&amp;"'!"&amp;$H$5&amp;"2:"&amp;$H$5&amp;$H$11)="Single Adults") *
(INDIRECT("'"&amp;$H$3&amp;"'!"&amp;$H$6&amp;"2:"&amp;$H$6&amp;$H$11)&lt;&gt;"Chronic") *
(INDIRECT("'"&amp;$H$3&amp;"'!"&amp;$H$7&amp;"2:"&amp;$H$7&amp;$H$11)="Yes (HUD)")), ""))&lt;&gt;"",1,0))</f>
        <v>0</v>
      </c>
      <c r="I25" s="62" cm="1">
        <f t="array" aca="1" ref="I25" ca="1">SUM(IF(_xlfn.UNIQUE(IFERROR(_xlfn._xlws.FILTER(
INDIRECT("'"&amp;$H$3&amp;"'!"&amp;$H$4&amp;"2:"&amp;$H$4&amp;$H$11),
(INDIRECT("'"&amp;$H$3&amp;"'!"&amp;$H$4&amp;"2:"&amp;$H$4&amp;$H$11)&lt;&gt;"") *
(INDIRECT("'"&amp;$H$3&amp;"'!"&amp;$H$5&amp;"2:"&amp;$H$5&amp;$H$11)="Single Adults") *
(INDIRECT("'"&amp;$H$3&amp;"'!"&amp;$H$7&amp;"2:"&amp;$H$7&amp;$H$11)="Yes (HUD)")), ""))&lt;&gt;"",1,0))</f>
        <v>0</v>
      </c>
      <c r="K25" s="42" t="s">
        <v>45</v>
      </c>
      <c r="L25" s="62" cm="1">
        <f t="array" aca="1" ref="L25" ca="1">SUM(IF(_xlfn.UNIQUE(IFERROR(_xlfn._xlws.FILTER(
INDIRECT("'"&amp;$M$3&amp;"'!"&amp;$M$4&amp;"2:"&amp;$M$4&amp;$M$11),
(INDIRECT("'"&amp;$M$3&amp;"'!"&amp;$M$4&amp;"2:"&amp;$M$4&amp;$M$11)&lt;&gt;"") *
(INDIRECT("'"&amp;$M$3&amp;"'!"&amp;$M$8&amp;"2:"&amp;$M$8&amp;$M$11)="Yes") *
(INDIRECT("'"&amp;$M$3&amp;"'!"&amp;$M$5&amp;"2:"&amp;$M$5&amp;$M$11)="Single Adults") *
(INDIRECT("'"&amp;$M$3&amp;"'!"&amp;$M$6&amp;"2:"&amp;$M$6&amp;$M$11)="Chronic") *
(INDIRECT("'"&amp;$M$3&amp;"'!"&amp;$M$7&amp;"2:"&amp;$M$7&amp;$M$11)="Yes (HUD)")), ""))&lt;&gt;"",1,0))</f>
        <v>0</v>
      </c>
      <c r="M25" s="62" cm="1">
        <f t="array" aca="1" ref="M25" ca="1">SUM(IF(_xlfn.UNIQUE(IFERROR(_xlfn._xlws.FILTER(
INDIRECT("'"&amp;$M$3&amp;"'!"&amp;$M$4&amp;"2:"&amp;$M$4&amp;$M$11),
(INDIRECT("'"&amp;$M$3&amp;"'!"&amp;$M$4&amp;"2:"&amp;$M$4&amp;$M$11)&lt;&gt;"") *
(INDIRECT("'"&amp;$M$3&amp;"'!"&amp;$M$8&amp;"2:"&amp;$M$8&amp;$M$11)="Yes") *
(INDIRECT("'"&amp;$M$3&amp;"'!"&amp;$M$5&amp;"2:"&amp;$M$5&amp;$M$11)="Single Adults") *
(INDIRECT("'"&amp;$M$3&amp;"'!"&amp;$M$6&amp;"2:"&amp;$M$6&amp;$M$11)&lt;&gt;"Chronic") *
(INDIRECT("'"&amp;$M$3&amp;"'!"&amp;$M$7&amp;"2:"&amp;$M$7&amp;$M$11)="Yes (HUD)")), ""))&lt;&gt;"",1,0))</f>
        <v>0</v>
      </c>
      <c r="N25" s="62" cm="1">
        <f t="array" aca="1" ref="N25" ca="1">SUM(IF(_xlfn.UNIQUE(IFERROR(_xlfn._xlws.FILTER(
INDIRECT("'"&amp;$M$3&amp;"'!"&amp;$M$4&amp;"2:"&amp;$M$4&amp;$M$11),
(INDIRECT("'"&amp;$M$3&amp;"'!"&amp;$M$4&amp;"2:"&amp;$M$4&amp;$M$11)&lt;&gt;"") *
(INDIRECT("'"&amp;$M$3&amp;"'!"&amp;$M$8&amp;"2:"&amp;$M$8&amp;$M$11)="Yes") *
(INDIRECT("'"&amp;$M$3&amp;"'!"&amp;$M$5&amp;"2:"&amp;$M$5&amp;$M$11)="Single Adults") *
(INDIRECT("'"&amp;$M$3&amp;"'!"&amp;$M$7&amp;"2:"&amp;$M$7&amp;$M$11)="Yes (HUD)")), ""))&lt;&gt;"",1,0))</f>
        <v>0</v>
      </c>
      <c r="P25" s="42" t="s">
        <v>45</v>
      </c>
      <c r="Q25" s="62" cm="1">
        <f t="array" aca="1" ref="Q25" ca="1">SUM(IF(_xlfn.UNIQUE(IFERROR(_xlfn._xlws.FILTER(
INDIRECT("'"&amp;$R$3&amp;"'!"&amp;$R$4&amp;"2:"&amp;$R$4&amp;$R$11),
(INDIRECT("'"&amp;$R$3&amp;"'!"&amp;$R$4&amp;"2:"&amp;$R$4&amp;$R$11)&lt;&gt;"") *
(INDIRECT("'"&amp;$R$3&amp;"'!"&amp;$R$8&amp;"2:"&amp;$R$8&amp;$R$11)&gt;=$R$9) *
(INDIRECT("'"&amp;$R$3&amp;"'!"&amp;$R$8&amp;"2:"&amp;$R$8&amp;$R$11)&lt;$R$10) *
(INDIRECT("'"&amp;$R$3&amp;"'!"&amp;$R$5&amp;"2:"&amp;$R$5&amp;$R$11)="Single Adults") *
(INDIRECT("'"&amp;$R$3&amp;"'!"&amp;$R$6&amp;"2:"&amp;$R$6&amp;$R$11)="Chronic") *
(INDIRECT("'"&amp;$R$3&amp;"'!"&amp;$R$7&amp;"2:"&amp;$R$7&amp;$R$11)="Yes (HUD)")), ""))&lt;&gt;"",1,0))</f>
        <v>0</v>
      </c>
      <c r="R25" s="62" cm="1">
        <f t="array" aca="1" ref="R25" ca="1">SUM(IF(_xlfn.UNIQUE(IFERROR(_xlfn._xlws.FILTER(
INDIRECT("'"&amp;$R$3&amp;"'!"&amp;$R$4&amp;"2:"&amp;$R$4&amp;$R$11),
(INDIRECT("'"&amp;$R$3&amp;"'!"&amp;$R$4&amp;"2:"&amp;$R$4&amp;$R$11)&lt;&gt;"") *
(INDIRECT("'"&amp;$R$3&amp;"'!"&amp;$R$8&amp;"2:"&amp;$R$8&amp;$R$11)&gt;=$R$9) *
(INDIRECT("'"&amp;$R$3&amp;"'!"&amp;$R$8&amp;"2:"&amp;$R$8&amp;$R$11)&lt;$R$10) *
(INDIRECT("'"&amp;$R$3&amp;"'!"&amp;$R$5&amp;"2:"&amp;$R$5&amp;$R$11)="Single Adults") *
(INDIRECT("'"&amp;$R$3&amp;"'!"&amp;$R$6&amp;"2:"&amp;$R$6&amp;$R$11)&lt;&gt;"Chronic") *
(INDIRECT("'"&amp;$R$3&amp;"'!"&amp;$R$7&amp;"2:"&amp;$R$7&amp;$R$11)="Yes (HUD)")), ""))&lt;&gt;"",1,0))</f>
        <v>0</v>
      </c>
      <c r="S25" s="62" cm="1">
        <f t="array" aca="1" ref="S25" ca="1">SUM(IF(_xlfn.UNIQUE(IFERROR(_xlfn._xlws.FILTER(
INDIRECT("'"&amp;$R$3&amp;"'!"&amp;$R$4&amp;"2:"&amp;$R$4&amp;$R$11),
(INDIRECT("'"&amp;$R$3&amp;"'!"&amp;$R$4&amp;"2:"&amp;$R$4&amp;$R$11)&lt;&gt;"") *
(INDIRECT("'"&amp;$R$3&amp;"'!"&amp;$R$8&amp;"2:"&amp;$R$8&amp;$R$11)&gt;=$R$9) *
(INDIRECT("'"&amp;$R$3&amp;"'!"&amp;$R$8&amp;"2:"&amp;$R$8&amp;$R$11)&lt;$R$10) *
(INDIRECT("'"&amp;$R$3&amp;"'!"&amp;$R$5&amp;"2:"&amp;$R$5&amp;$R$11)="Single Adults") *
(INDIRECT("'"&amp;$R$3&amp;"'!"&amp;$R$7&amp;"2:"&amp;$R$7&amp;$R$11)="Yes (HUD)")), ""))&lt;&gt;"",1,0))</f>
        <v>0</v>
      </c>
      <c r="U25" s="42" t="s">
        <v>45</v>
      </c>
      <c r="V25" s="62" cm="1">
        <f t="array" aca="1" ref="V25" ca="1">SUM(IF(_xlfn.UNIQUE(IFERROR(_xlfn._xlws.FILTER(
INDIRECT("'"&amp;$W$3&amp;"'!"&amp;$W$4&amp;"2:"&amp;$W$4&amp;$W$11),
(INDIRECT("'"&amp;$W$3&amp;"'!"&amp;$W$4&amp;"2:"&amp;$W$4&amp;$W$11)&lt;&gt;"") *
(INDIRECT("'"&amp;$W$3&amp;"'!"&amp;$W$8&amp;"2:"&amp;$W$8&amp;$W$11)&gt;=$W$9) *
(INDIRECT("'"&amp;$W$3&amp;"'!"&amp;$W$8&amp;"2:"&amp;$W$8&amp;$W$11)&lt;$W$10) *
(INDIRECT("'"&amp;$W$3&amp;"'!"&amp;$W$5&amp;"2:"&amp;$W$5&amp;$W$11)="Single Adults") *
(INDIRECT("'"&amp;$W$3&amp;"'!"&amp;$W$6&amp;"2:"&amp;$W$6&amp;$W$11)="Chronic") *
(INDIRECT("'"&amp;$W$3&amp;"'!"&amp;$W$7&amp;"2:"&amp;$W$7&amp;$W$11)="Yes (HUD)")), ""))&lt;&gt;"",1,0))</f>
        <v>0</v>
      </c>
      <c r="W25" s="62" cm="1">
        <f t="array" aca="1" ref="W25" ca="1">SUM(IF(_xlfn.UNIQUE(IFERROR(_xlfn._xlws.FILTER(
INDIRECT("'"&amp;$W$3&amp;"'!"&amp;$W$4&amp;"2:"&amp;$W$4&amp;$W$11),
(INDIRECT("'"&amp;$W$3&amp;"'!"&amp;$W$4&amp;"2:"&amp;$W$4&amp;$W$11)&lt;&gt;"") *
(INDIRECT("'"&amp;$W$3&amp;"'!"&amp;$W$8&amp;"2:"&amp;$W$8&amp;$W$11)&gt;=$W$9) *
(INDIRECT("'"&amp;$W$3&amp;"'!"&amp;$W$8&amp;"2:"&amp;$W$8&amp;$W$11)&lt;$W$10) *
(INDIRECT("'"&amp;$W$3&amp;"'!"&amp;$W$5&amp;"2:"&amp;$W$5&amp;$W$11)="Single Adults") *
(INDIRECT("'"&amp;$W$3&amp;"'!"&amp;$W$6&amp;"2:"&amp;$W$6&amp;$W$11)&lt;&gt;"Chronic") *
(INDIRECT("'"&amp;$W$3&amp;"'!"&amp;$W$7&amp;"2:"&amp;$W$7&amp;$W$11)="Yes (HUD)")), ""))&lt;&gt;"",1,0))</f>
        <v>0</v>
      </c>
      <c r="X25" s="62" cm="1">
        <f t="array" aca="1" ref="X25" ca="1">SUM(IF(_xlfn.UNIQUE(IFERROR(_xlfn._xlws.FILTER(
INDIRECT("'"&amp;$W$3&amp;"'!"&amp;$W$4&amp;"2:"&amp;$W$4&amp;$W$11),
(INDIRECT("'"&amp;$W$3&amp;"'!"&amp;$W$4&amp;"2:"&amp;$W$4&amp;$W$11)&lt;&gt;"") *
(INDIRECT("'"&amp;$W$3&amp;"'!"&amp;$W$8&amp;"2:"&amp;$W$8&amp;$W$11)&gt;=$W$9) *
(INDIRECT("'"&amp;$W$3&amp;"'!"&amp;$W$8&amp;"2:"&amp;$W$8&amp;$W$11)&lt;$W$10) *
(INDIRECT("'"&amp;$W$3&amp;"'!"&amp;$W$5&amp;"2:"&amp;$W$5&amp;$W$11)="Single Adults") *
(INDIRECT("'"&amp;$W$3&amp;"'!"&amp;$W$7&amp;"2:"&amp;$W$7&amp;$W$11)="Yes (HUD)")), ""))&lt;&gt;"",1,0))</f>
        <v>0</v>
      </c>
    </row>
    <row r="26" spans="1:24" ht="15" customHeight="1" x14ac:dyDescent="0.2">
      <c r="A26" s="64" t="s">
        <v>48</v>
      </c>
      <c r="B26" s="63" cm="1">
        <f t="array" aca="1" ref="B26" ca="1">SUM(IF(_xlfn.UNIQUE(IFERROR(_xlfn._xlws.FILTER(
INDIRECT("'"&amp;$C$3&amp;"'!"&amp;$C$4&amp;"2:"&amp;$C$4&amp;$C$11),
(INDIRECT("'"&amp;$C$3&amp;"'!"&amp;$C$4&amp;"2:"&amp;$C$4&amp;$C$11)&lt;&gt;"") *
(INDIRECT("'"&amp;$C$3&amp;"'!"&amp;$C$5&amp;"2:"&amp;$C$5&amp;$C$11)="Unaccompanied Minor") *
(INDIRECT("'"&amp;$C$3&amp;"'!"&amp;$C$6&amp;"2:"&amp;$C$6&amp;$C$11)="Chronic")), ""))&lt;&gt;"",1,0))</f>
        <v>0</v>
      </c>
      <c r="C26" s="63" cm="1">
        <f t="array" aca="1" ref="C26" ca="1">SUM(IF(_xlfn.UNIQUE(IFERROR(_xlfn._xlws.FILTER(
INDIRECT("'"&amp;$C$3&amp;"'!"&amp;$C$4&amp;"2:"&amp;$C$4&amp;$C$11),
(INDIRECT("'"&amp;$C$3&amp;"'!"&amp;$C$4&amp;"2:"&amp;$C$4&amp;$C$11)&lt;&gt;"") *
(INDIRECT("'"&amp;$C$3&amp;"'!"&amp;$C$5&amp;"2:"&amp;$C$5&amp;$C$11)="Unaccompanied Minor") *
(INDIRECT("'"&amp;$C$3&amp;"'!"&amp;$C$6&amp;"2:"&amp;$C$6&amp;$C$11)&lt;&gt;"Chronic")), ""))&lt;&gt;"",1,0))</f>
        <v>0</v>
      </c>
      <c r="D26" s="63" cm="1">
        <f t="array" aca="1" ref="D26" ca="1">SUM(IF(_xlfn.UNIQUE(IFERROR(_xlfn._xlws.FILTER(
INDIRECT("'"&amp;$C$3&amp;"'!"&amp;$C$4&amp;"2:"&amp;$C$4&amp;$C$11),
(INDIRECT("'"&amp;$C$3&amp;"'!"&amp;$C$4&amp;"2:"&amp;$C$4&amp;$C$11)&lt;&gt;"") *
(INDIRECT("'"&amp;$C$3&amp;"'!"&amp;$C$5&amp;"2:"&amp;$C$5&amp;$C$11)="Unaccompanied Minor")), ""))&lt;&gt;"",1,0))</f>
        <v>0</v>
      </c>
      <c r="F26" s="64" t="s">
        <v>48</v>
      </c>
      <c r="G26" s="63" cm="1">
        <f t="array" aca="1" ref="G26" ca="1">SUM(IF(_xlfn.UNIQUE(IFERROR(_xlfn._xlws.FILTER(
INDIRECT("'"&amp;$H$3&amp;"'!"&amp;$H$4&amp;"2:"&amp;$H$4&amp;$H$11),
(INDIRECT("'"&amp;$H$3&amp;"'!"&amp;$H$4&amp;"2:"&amp;$H$4&amp;$H$11)&lt;&gt;"") *
(INDIRECT("'"&amp;$H$3&amp;"'!"&amp;$H$5&amp;"2:"&amp;$H$5&amp;$H$11)="Unaccompanied Minor") *
(INDIRECT("'"&amp;$H$3&amp;"'!"&amp;$H$6&amp;"2:"&amp;$H$6&amp;$H$11)="Chronic")), ""))&lt;&gt;"",1,0))</f>
        <v>0</v>
      </c>
      <c r="H26" s="63" cm="1">
        <f t="array" aca="1" ref="H26" ca="1">SUM(IF(_xlfn.UNIQUE(IFERROR(_xlfn._xlws.FILTER(
INDIRECT("'"&amp;$H$3&amp;"'!"&amp;$H$4&amp;"2:"&amp;$H$4&amp;$H$11),
(INDIRECT("'"&amp;$H$3&amp;"'!"&amp;$H$4&amp;"2:"&amp;$H$4&amp;$H$11)&lt;&gt;"") *
(INDIRECT("'"&amp;$H$3&amp;"'!"&amp;$H$5&amp;"2:"&amp;$H$5&amp;$H$11)="Unaccompanied Minor") *
(INDIRECT("'"&amp;$H$3&amp;"'!"&amp;$H$6&amp;"2:"&amp;$H$6&amp;$H$11)&lt;&gt;"Chronic")), ""))&lt;&gt;"",1,0))</f>
        <v>0</v>
      </c>
      <c r="I26" s="63" cm="1">
        <f t="array" aca="1" ref="I26" ca="1">SUM(IF(_xlfn.UNIQUE(IFERROR(_xlfn._xlws.FILTER(
INDIRECT("'"&amp;$H$3&amp;"'!"&amp;$H$4&amp;"2:"&amp;$H$4&amp;$H$11),
(INDIRECT("'"&amp;$H$3&amp;"'!"&amp;$H$4&amp;"2:"&amp;$H$4&amp;$H$11)&lt;&gt;"") *
(INDIRECT("'"&amp;$H$3&amp;"'!"&amp;$H$5&amp;"2:"&amp;$H$5&amp;$H$11)="Unaccompanied Minor")), ""))&lt;&gt;"",1,0))</f>
        <v>0</v>
      </c>
      <c r="K26" s="64" t="s">
        <v>48</v>
      </c>
      <c r="L26" s="63" cm="1">
        <f t="array" aca="1" ref="L26" ca="1">SUM(IF(_xlfn.UNIQUE(IFERROR(_xlfn._xlws.FILTER(
INDIRECT("'"&amp;$M$3&amp;"'!"&amp;$M$4&amp;"2:"&amp;$M$4&amp;$M$11),
(INDIRECT("'"&amp;$M$3&amp;"'!"&amp;$M$4&amp;"2:"&amp;$M$4&amp;$M$11)&lt;&gt;"") *
(INDIRECT("'"&amp;$M$3&amp;"'!"&amp;$M$8&amp;"2:"&amp;$M$8&amp;$M$11)="Yes") *
(INDIRECT("'"&amp;$M$3&amp;"'!"&amp;$M$5&amp;"2:"&amp;$M$5&amp;$M$11)="Unaccompanied Minor") *
(INDIRECT("'"&amp;$M$3&amp;"'!"&amp;$M$6&amp;"2:"&amp;$M$6&amp;$M$11)="Chronic")), ""))&lt;&gt;"",1,0))</f>
        <v>0</v>
      </c>
      <c r="M26" s="63" cm="1">
        <f t="array" aca="1" ref="M26" ca="1">SUM(IF(_xlfn.UNIQUE(IFERROR(_xlfn._xlws.FILTER(
INDIRECT("'"&amp;$M$3&amp;"'!"&amp;$M$4&amp;"2:"&amp;$M$4&amp;$M$11),
(INDIRECT("'"&amp;$M$3&amp;"'!"&amp;$M$4&amp;"2:"&amp;$M$4&amp;$M$11)&lt;&gt;"") *
(INDIRECT("'"&amp;$M$3&amp;"'!"&amp;$M$8&amp;"2:"&amp;$M$8&amp;$M$11)="Yes") *
(INDIRECT("'"&amp;$M$3&amp;"'!"&amp;$M$5&amp;"2:"&amp;$M$5&amp;$M$11)="Unaccompanied Minor") *
(INDIRECT("'"&amp;$M$3&amp;"'!"&amp;$M$6&amp;"2:"&amp;$M$6&amp;$M$11)&lt;&gt;"Chronic")), ""))&lt;&gt;"",1,0))</f>
        <v>0</v>
      </c>
      <c r="N26" s="63" cm="1">
        <f t="array" aca="1" ref="N26" ca="1">SUM(IF(_xlfn.UNIQUE(IFERROR(_xlfn._xlws.FILTER(
INDIRECT("'"&amp;$M$3&amp;"'!"&amp;$M$4&amp;"2:"&amp;$M$4&amp;$M$11),
(INDIRECT("'"&amp;$M$3&amp;"'!"&amp;$M$4&amp;"2:"&amp;$M$4&amp;$M$11)&lt;&gt;"") *
(INDIRECT("'"&amp;$M$3&amp;"'!"&amp;$M$8&amp;"2:"&amp;$M$8&amp;$M$11)="Yes") *
(INDIRECT("'"&amp;$M$3&amp;"'!"&amp;$M$5&amp;"2:"&amp;$M$5&amp;$M$11)="Unaccompanied Minor")), ""))&lt;&gt;"",1,0))</f>
        <v>0</v>
      </c>
      <c r="P26" s="64" t="s">
        <v>48</v>
      </c>
      <c r="Q26" s="63" cm="1">
        <f t="array" aca="1" ref="Q26"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(INDIRECT("'"&amp;$R$3&amp;"'!"&amp;$R$6&amp;"2:"&amp;$R$6&amp;$R$11)="Chronic")), ""))&lt;&gt;"",1,0))</f>
        <v>0</v>
      </c>
      <c r="R26" s="63" cm="1">
        <f t="array" aca="1" ref="R26"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(INDIRECT("'"&amp;$R$3&amp;"'!"&amp;$R$6&amp;"2:"&amp;$R$6&amp;$R$11)&lt;&gt;"Chronic")), ""))&lt;&gt;"",1,0))</f>
        <v>0</v>
      </c>
      <c r="S26" s="63" cm="1">
        <f t="array" aca="1" ref="S26" ca="1">SUM(IF(_xlfn.UNIQUE(IFERROR(_xlfn._xlws.FILTER(
INDIRECT("'"&amp;$R$3&amp;"'!"&amp;$R$4&amp;"2:"&amp;$R$4&amp;$R$11),
(INDIRECT("'"&amp;$R$3&amp;"'!"&amp;$R$4&amp;"2:"&amp;$R$4&amp;$R$11)&lt;&gt;"") *
(INDIRECT("'"&amp;$R$3&amp;"'!"&amp;$R$8&amp;"2:"&amp;$R$8&amp;$R$11)&gt;=$R$9) *
(INDIRECT("'"&amp;$R$3&amp;"'!"&amp;$R$8&amp;"2:"&amp;$R$8&amp;$R$11)&lt;$R$10) *
(INDIRECT("'"&amp;$R$3&amp;"'!"&amp;$R$5&amp;"2:"&amp;$R$5&amp;$R$11)="Unaccompanied Minor")), ""))&lt;&gt;"",1,0))</f>
        <v>0</v>
      </c>
      <c r="U26" s="64" t="s">
        <v>48</v>
      </c>
      <c r="V26" s="63" cm="1">
        <f t="array" aca="1" ref="V26"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(INDIRECT("'"&amp;$W$3&amp;"'!"&amp;$W$6&amp;"2:"&amp;$W$6&amp;$W$11)="Chronic")), ""))&lt;&gt;"",1,0))</f>
        <v>0</v>
      </c>
      <c r="W26" s="63" cm="1">
        <f t="array" aca="1" ref="W26"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(INDIRECT("'"&amp;$W$3&amp;"'!"&amp;$W$6&amp;"2:"&amp;$W$6&amp;$W$11)&lt;&gt;"Chronic")), ""))&lt;&gt;"",1,0))</f>
        <v>0</v>
      </c>
      <c r="X26" s="63" cm="1">
        <f t="array" aca="1" ref="X26" ca="1">SUM(IF(_xlfn.UNIQUE(IFERROR(_xlfn._xlws.FILTER(
INDIRECT("'"&amp;$W$3&amp;"'!"&amp;$W$4&amp;"2:"&amp;$W$4&amp;$W$11),
(INDIRECT("'"&amp;$W$3&amp;"'!"&amp;$W$4&amp;"2:"&amp;$W$4&amp;$W$11)&lt;&gt;"") *
(INDIRECT("'"&amp;$W$3&amp;"'!"&amp;$W$8&amp;"2:"&amp;$W$8&amp;$W$11)&gt;=$W$9) *
(INDIRECT("'"&amp;$W$3&amp;"'!"&amp;$W$8&amp;"2:"&amp;$W$8&amp;$W$11)&lt;$W$10) *
(INDIRECT("'"&amp;$W$3&amp;"'!"&amp;$W$5&amp;"2:"&amp;$W$5&amp;$W$11)="Unaccompanied Minor")), ""))&lt;&gt;"",1,0))</f>
        <v>0</v>
      </c>
    </row>
    <row r="27" spans="1:24" ht="15" customHeight="1" x14ac:dyDescent="0.2">
      <c r="A27" s="42" t="s">
        <v>46</v>
      </c>
      <c r="B27" s="62" cm="1">
        <f t="array" aca="1" ref="B27" ca="1">SUM(IF(_xlfn.UNIQUE(IFERROR(_xlfn._xlws.FILTER(
INDIRECT("'"&amp;$C$3&amp;"'!"&amp;$C$4&amp;"2:"&amp;$C$4&amp;$C$11),
(INDIRECT("'"&amp;$C$3&amp;"'!"&amp;$C$4&amp;"2:"&amp;$C$4&amp;$C$11)&lt;&gt;"") *
(INDIRECT("'"&amp;$C$3&amp;"'!"&amp;$C$5&amp;"2:"&amp;$C$5&amp;$C$11)="Unaccompanied Minor") *
(INDIRECT("'"&amp;$C$3&amp;"'!"&amp;$C$6&amp;"2:"&amp;$C$6&amp;$C$11)="Chronic") *
(INDIRECT("'"&amp;$C$3&amp;"'!"&amp;$C$7&amp;"2:"&amp;$C$7&amp;$C$11)&lt;&gt;"Yes (HUD)")), ""))&lt;&gt;"",1,0))</f>
        <v>0</v>
      </c>
      <c r="C27" s="62" cm="1">
        <f t="array" aca="1" ref="C27" ca="1">SUM(IF(_xlfn.UNIQUE(IFERROR(_xlfn._xlws.FILTER(
INDIRECT("'"&amp;$C$3&amp;"'!"&amp;$C$4&amp;"2:"&amp;$C$4&amp;$C$11),
(INDIRECT("'"&amp;$C$3&amp;"'!"&amp;$C$4&amp;"2:"&amp;$C$4&amp;$C$11)&lt;&gt;"") *
(INDIRECT("'"&amp;$C$3&amp;"'!"&amp;$C$5&amp;"2:"&amp;$C$5&amp;$C$11)="Unaccompanied Minor") *
(INDIRECT("'"&amp;$C$3&amp;"'!"&amp;$C$6&amp;"2:"&amp;$C$6&amp;$C$11)&lt;&gt;"Chronic") *
(INDIRECT("'"&amp;$C$3&amp;"'!"&amp;$C$7&amp;"2:"&amp;$C$7&amp;$C$11)&lt;&gt;"Yes (HUD)")), ""))&lt;&gt;"",1,0))</f>
        <v>0</v>
      </c>
      <c r="D27" s="62" cm="1">
        <f t="array" aca="1" ref="D27" ca="1">SUM(IF(_xlfn.UNIQUE(IFERROR(_xlfn._xlws.FILTER(
INDIRECT("'"&amp;$C$3&amp;"'!"&amp;$C$4&amp;"2:"&amp;$C$4&amp;$C$11),
(INDIRECT("'"&amp;$C$3&amp;"'!"&amp;$C$4&amp;"2:"&amp;$C$4&amp;$C$11)&lt;&gt;"") *
(INDIRECT("'"&amp;$C$3&amp;"'!"&amp;$C$5&amp;"2:"&amp;$C$5&amp;$C$11)="Unaccompanied Minor") *
(INDIRECT("'"&amp;$C$3&amp;"'!"&amp;$C$7&amp;"2:"&amp;$C$7&amp;$C$11)&lt;&gt;"Yes (HUD)")), ""))&lt;&gt;"",1,0))</f>
        <v>0</v>
      </c>
      <c r="F27" s="42" t="s">
        <v>46</v>
      </c>
      <c r="G27" s="62" cm="1">
        <f t="array" aca="1" ref="G27" ca="1">SUM(IF(_xlfn.UNIQUE(IFERROR(_xlfn._xlws.FILTER(
INDIRECT("'"&amp;$H$3&amp;"'!"&amp;$H$4&amp;"2:"&amp;$H$4&amp;$H$11),
(INDIRECT("'"&amp;$H$3&amp;"'!"&amp;$H$4&amp;"2:"&amp;$H$4&amp;$H$11)&lt;&gt;"") *
(INDIRECT("'"&amp;$H$3&amp;"'!"&amp;$H$5&amp;"2:"&amp;$H$5&amp;$H$11)="Unaccompanied Minor") *
(INDIRECT("'"&amp;$H$3&amp;"'!"&amp;$H$6&amp;"2:"&amp;$H$6&amp;$H$11)="Chronic") *
(INDIRECT("'"&amp;$H$3&amp;"'!"&amp;$H$7&amp;"2:"&amp;$H$7&amp;$H$11)&lt;&gt;"Yes (HUD)")), ""))&lt;&gt;"",1,0))</f>
        <v>0</v>
      </c>
      <c r="H27" s="62" cm="1">
        <f t="array" aca="1" ref="H27" ca="1">SUM(IF(_xlfn.UNIQUE(IFERROR(_xlfn._xlws.FILTER(
INDIRECT("'"&amp;$H$3&amp;"'!"&amp;$H$4&amp;"2:"&amp;$H$4&amp;$H$11),
(INDIRECT("'"&amp;$H$3&amp;"'!"&amp;$H$4&amp;"2:"&amp;$H$4&amp;$H$11)&lt;&gt;"") *
(INDIRECT("'"&amp;$H$3&amp;"'!"&amp;$H$5&amp;"2:"&amp;$H$5&amp;$H$11)="Unaccompanied Minor") *
(INDIRECT("'"&amp;$H$3&amp;"'!"&amp;$H$6&amp;"2:"&amp;$H$6&amp;$H$11)&lt;&gt;"Chronic") *
(INDIRECT("'"&amp;$H$3&amp;"'!"&amp;$H$7&amp;"2:"&amp;$H$7&amp;$H$11)&lt;&gt;"Yes (HUD)")), ""))&lt;&gt;"",1,0))</f>
        <v>0</v>
      </c>
      <c r="I27" s="62" cm="1">
        <f t="array" aca="1" ref="I27" ca="1">SUM(IF(_xlfn.UNIQUE(IFERROR(_xlfn._xlws.FILTER(
INDIRECT("'"&amp;$H$3&amp;"'!"&amp;$H$4&amp;"2:"&amp;$H$4&amp;$H$11),
(INDIRECT("'"&amp;$H$3&amp;"'!"&amp;$H$4&amp;"2:"&amp;$H$4&amp;$H$11)&lt;&gt;"") *
(INDIRECT("'"&amp;$H$3&amp;"'!"&amp;$H$5&amp;"2:"&amp;$H$5&amp;$H$11)="Unaccompanied Minor") *
(INDIRECT("'"&amp;$H$3&amp;"'!"&amp;$H$7&amp;"2:"&amp;$H$7&amp;$H$11)&lt;&gt;"Yes (HUD)")), ""))&lt;&gt;"",1,0))</f>
        <v>0</v>
      </c>
      <c r="K27" s="42" t="s">
        <v>46</v>
      </c>
      <c r="L27" s="62" cm="1">
        <f t="array" aca="1" ref="L27" ca="1">SUM(IF(_xlfn.UNIQUE(IFERROR(_xlfn._xlws.FILTER(
INDIRECT("'"&amp;$M$3&amp;"'!"&amp;$M$4&amp;"2:"&amp;$M$4&amp;$M$11),
(INDIRECT("'"&amp;$M$3&amp;"'!"&amp;$M$4&amp;"2:"&amp;$M$4&amp;$M$11)&lt;&gt;"") *
(INDIRECT("'"&amp;$M$3&amp;"'!"&amp;$M$8&amp;"2:"&amp;$M$8&amp;$M$11)="Yes") *
(INDIRECT("'"&amp;$M$3&amp;"'!"&amp;$M$5&amp;"2:"&amp;$M$5&amp;$M$11)="Unaccompanied Minor") *
(INDIRECT("'"&amp;$M$3&amp;"'!"&amp;$M$6&amp;"2:"&amp;$M$6&amp;$M$11)="Chronic") *
(INDIRECT("'"&amp;$M$3&amp;"'!"&amp;$M$7&amp;"2:"&amp;$M$7&amp;$M$11)&lt;&gt;"Yes (HUD)")), ""))&lt;&gt;"",1,0))</f>
        <v>0</v>
      </c>
      <c r="M27" s="62" cm="1">
        <f t="array" aca="1" ref="M27" ca="1">SUM(IF(_xlfn.UNIQUE(IFERROR(_xlfn._xlws.FILTER(
INDIRECT("'"&amp;$M$3&amp;"'!"&amp;$M$4&amp;"2:"&amp;$M$4&amp;$M$11),
(INDIRECT("'"&amp;$M$3&amp;"'!"&amp;$M$4&amp;"2:"&amp;$M$4&amp;$M$11)&lt;&gt;"") *
(INDIRECT("'"&amp;$M$3&amp;"'!"&amp;$M$8&amp;"2:"&amp;$M$8&amp;$M$11)="Yes") *
(INDIRECT("'"&amp;$M$3&amp;"'!"&amp;$M$5&amp;"2:"&amp;$M$5&amp;$M$11)="Unaccompanied Minor") *
(INDIRECT("'"&amp;$M$3&amp;"'!"&amp;$M$6&amp;"2:"&amp;$M$6&amp;$M$11)&lt;&gt;"Chronic") *
(INDIRECT("'"&amp;$M$3&amp;"'!"&amp;$M$7&amp;"2:"&amp;$M$7&amp;$M$11)&lt;&gt;"Yes (HUD)")), ""))&lt;&gt;"",1,0))</f>
        <v>0</v>
      </c>
      <c r="N27" s="62" cm="1">
        <f t="array" aca="1" ref="N27" ca="1">SUM(IF(_xlfn.UNIQUE(IFERROR(_xlfn._xlws.FILTER(
INDIRECT("'"&amp;$M$3&amp;"'!"&amp;$M$4&amp;"2:"&amp;$M$4&amp;$M$11),
(INDIRECT("'"&amp;$M$3&amp;"'!"&amp;$M$4&amp;"2:"&amp;$M$4&amp;$M$11)&lt;&gt;"") *
(INDIRECT("'"&amp;$M$3&amp;"'!"&amp;$M$8&amp;"2:"&amp;$M$8&amp;$M$11)="Yes") *
(INDIRECT("'"&amp;$M$3&amp;"'!"&amp;$M$5&amp;"2:"&amp;$M$5&amp;$M$11)="Unaccompanied Minor") *
(INDIRECT("'"&amp;$M$3&amp;"'!"&amp;$M$7&amp;"2:"&amp;$M$7&amp;$M$11)&lt;&gt;"Yes (HUD)")), ""))&lt;&gt;"",1,0))</f>
        <v>0</v>
      </c>
      <c r="P27" s="42" t="s">
        <v>46</v>
      </c>
      <c r="Q27" s="62" cm="1">
        <f t="array" aca="1" ref="Q27"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(INDIRECT("'"&amp;$R$3&amp;"'!"&amp;$R$6&amp;"2:"&amp;$R$6&amp;$R$11)="Chronic") *
(INDIRECT("'"&amp;$R$3&amp;"'!"&amp;$R$7&amp;"2:"&amp;$R$7&amp;$R$11)&lt;&gt;"Yes (HUD)")), ""))&lt;&gt;"",1,0))</f>
        <v>0</v>
      </c>
      <c r="R27" s="62" cm="1">
        <f t="array" aca="1" ref="R27"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(INDIRECT("'"&amp;$R$3&amp;"'!"&amp;$R$6&amp;"2:"&amp;$R$6&amp;$R$11)&lt;&gt;"Chronic") *
(INDIRECT("'"&amp;$R$3&amp;"'!"&amp;$R$7&amp;"2:"&amp;$R$7&amp;$R$11)&lt;&gt;"Yes (HUD)")), ""))&lt;&gt;"",1,0))</f>
        <v>0</v>
      </c>
      <c r="S27" s="62" cm="1">
        <f t="array" aca="1" ref="S27"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(INDIRECT("'"&amp;$R$3&amp;"'!"&amp;$R$7&amp;"2:"&amp;$R$7&amp;$R$11)&lt;&gt;"Yes (HUD)")), ""))&lt;&gt;"",1,0))</f>
        <v>0</v>
      </c>
      <c r="U27" s="42" t="s">
        <v>46</v>
      </c>
      <c r="V27" s="62" cm="1">
        <f t="array" aca="1" ref="V27"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(INDIRECT("'"&amp;$W$3&amp;"'!"&amp;$W$6&amp;"2:"&amp;$W$6&amp;$W$11)="Chronic") *
(INDIRECT("'"&amp;$W$3&amp;"'!"&amp;$W$7&amp;"2:"&amp;$W$7&amp;$W$11)&lt;&gt;"Yes (HUD)")), ""))&lt;&gt;"",1,0))</f>
        <v>0</v>
      </c>
      <c r="W27" s="62" cm="1">
        <f t="array" aca="1" ref="W27"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(INDIRECT("'"&amp;$W$3&amp;"'!"&amp;$W$6&amp;"2:"&amp;$W$6&amp;$W$11)&lt;&gt;"Chronic") *
(INDIRECT("'"&amp;$W$3&amp;"'!"&amp;$W$7&amp;"2:"&amp;$W$7&amp;$W$11)&lt;&gt;"Yes (HUD)")), ""))&lt;&gt;"",1,0))</f>
        <v>0</v>
      </c>
      <c r="X27" s="62" cm="1">
        <f t="array" aca="1" ref="X27"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(INDIRECT("'"&amp;$W$3&amp;"'!"&amp;$W$7&amp;"2:"&amp;$W$7&amp;$W$11)&lt;&gt;"Yes (HUD)")), ""))&lt;&gt;"",1,0))</f>
        <v>0</v>
      </c>
    </row>
    <row r="28" spans="1:24" ht="15" customHeight="1" x14ac:dyDescent="0.2">
      <c r="A28" s="42" t="s">
        <v>45</v>
      </c>
      <c r="B28" s="62" cm="1">
        <f t="array" aca="1" ref="B28" ca="1">SUM(IF(_xlfn.UNIQUE(IFERROR(_xlfn._xlws.FILTER(
INDIRECT("'"&amp;$C$3&amp;"'!"&amp;$C$4&amp;"2:"&amp;$C$4&amp;$C$11),
(INDIRECT("'"&amp;$C$3&amp;"'!"&amp;$C$4&amp;"2:"&amp;$C$4&amp;$C$11)&lt;&gt;"") *
(INDIRECT("'"&amp;$C$3&amp;"'!"&amp;$C$5&amp;"2:"&amp;$C$5&amp;$C$11)="Unaccompanied Minor") *
(INDIRECT("'"&amp;$C$3&amp;"'!"&amp;$C$6&amp;"2:"&amp;$C$6&amp;$C$11)="Chronic") *
(INDIRECT("'"&amp;$C$3&amp;"'!"&amp;$C$7&amp;"2:"&amp;$C$7&amp;$C$11)="Yes (HUD)")), ""))&lt;&gt;"",1,0))</f>
        <v>0</v>
      </c>
      <c r="C28" s="62" cm="1">
        <f t="array" aca="1" ref="C28" ca="1">SUM(IF(_xlfn.UNIQUE(IFERROR(_xlfn._xlws.FILTER(
INDIRECT("'"&amp;$C$3&amp;"'!"&amp;$C$4&amp;"2:"&amp;$C$4&amp;$C$11),
(INDIRECT("'"&amp;$C$3&amp;"'!"&amp;$C$4&amp;"2:"&amp;$C$4&amp;$C$11)&lt;&gt;"") *
(INDIRECT("'"&amp;$C$3&amp;"'!"&amp;$C$5&amp;"2:"&amp;$C$5&amp;$C$11)="Unaccompanied Minor") *
(INDIRECT("'"&amp;$C$3&amp;"'!"&amp;$C$6&amp;"2:"&amp;$C$6&amp;$C$11)&lt;&gt;"Chronic") *
(INDIRECT("'"&amp;$C$3&amp;"'!"&amp;$C$7&amp;"2:"&amp;$C$7&amp;$C$11)="Yes (HUD)")), ""))&lt;&gt;"",1,0))</f>
        <v>0</v>
      </c>
      <c r="D28" s="62" cm="1">
        <f t="array" aca="1" ref="D28" ca="1">SUM(IF(_xlfn.UNIQUE(IFERROR(_xlfn._xlws.FILTER(
INDIRECT("'"&amp;$C$3&amp;"'!"&amp;$C$4&amp;"2:"&amp;$C$4&amp;$C$11),
(INDIRECT("'"&amp;$C$3&amp;"'!"&amp;$C$4&amp;"2:"&amp;$C$4&amp;$C$11)&lt;&gt;"") *
(INDIRECT("'"&amp;$C$3&amp;"'!"&amp;$C$5&amp;"2:"&amp;$C$5&amp;$C$11)="Unaccompanied Minor") *
(INDIRECT("'"&amp;$C$3&amp;"'!"&amp;$C$7&amp;"2:"&amp;$C$7&amp;$C$11)="Yes (HUD)")), ""))&lt;&gt;"",1,0))</f>
        <v>0</v>
      </c>
      <c r="F28" s="42" t="s">
        <v>45</v>
      </c>
      <c r="G28" s="62" cm="1">
        <f t="array" aca="1" ref="G28" ca="1">SUM(IF(_xlfn.UNIQUE(IFERROR(_xlfn._xlws.FILTER(
INDIRECT("'"&amp;$H$3&amp;"'!"&amp;$H$4&amp;"2:"&amp;$H$4&amp;$H$11),
(INDIRECT("'"&amp;$H$3&amp;"'!"&amp;$H$4&amp;"2:"&amp;$H$4&amp;$H$11)&lt;&gt;"") *
(INDIRECT("'"&amp;$H$3&amp;"'!"&amp;$H$5&amp;"2:"&amp;$H$5&amp;$H$11)="Unaccompanied Minor") *
(INDIRECT("'"&amp;$H$3&amp;"'!"&amp;$H$6&amp;"2:"&amp;$H$6&amp;$H$11)="Chronic") *
(INDIRECT("'"&amp;$H$3&amp;"'!"&amp;$H$7&amp;"2:"&amp;$H$7&amp;$H$11)="Yes (HUD)")), ""))&lt;&gt;"",1,0))</f>
        <v>0</v>
      </c>
      <c r="H28" s="62" cm="1">
        <f t="array" aca="1" ref="H28" ca="1">SUM(IF(_xlfn.UNIQUE(IFERROR(_xlfn._xlws.FILTER(
INDIRECT("'"&amp;$H$3&amp;"'!"&amp;$H$4&amp;"2:"&amp;$H$4&amp;$H$11),
(INDIRECT("'"&amp;$H$3&amp;"'!"&amp;$H$4&amp;"2:"&amp;$H$4&amp;$H$11)&lt;&gt;"") *
(INDIRECT("'"&amp;$H$3&amp;"'!"&amp;$H$5&amp;"2:"&amp;$H$5&amp;$H$11)="Unaccompanied Minor") *
(INDIRECT("'"&amp;$H$3&amp;"'!"&amp;$H$6&amp;"2:"&amp;$H$6&amp;$H$11)&lt;&gt;"Chronic") *
(INDIRECT("'"&amp;$H$3&amp;"'!"&amp;$H$7&amp;"2:"&amp;$H$7&amp;$H$11)="Yes (HUD)")), ""))&lt;&gt;"",1,0))</f>
        <v>0</v>
      </c>
      <c r="I28" s="62" cm="1">
        <f t="array" aca="1" ref="I28" ca="1">SUM(IF(_xlfn.UNIQUE(IFERROR(_xlfn._xlws.FILTER(
INDIRECT("'"&amp;$H$3&amp;"'!"&amp;$H$4&amp;"2:"&amp;$H$4&amp;$H$11),
(INDIRECT("'"&amp;$H$3&amp;"'!"&amp;$H$4&amp;"2:"&amp;$H$4&amp;$H$11)&lt;&gt;"") *
(INDIRECT("'"&amp;$H$3&amp;"'!"&amp;$H$5&amp;"2:"&amp;$H$5&amp;$H$11)="Unaccompanied Minor") *
(INDIRECT("'"&amp;$H$3&amp;"'!"&amp;$H$7&amp;"2:"&amp;$H$7&amp;$H$11)="Yes (HUD)")), ""))&lt;&gt;"",1,0))</f>
        <v>0</v>
      </c>
      <c r="K28" s="42" t="s">
        <v>45</v>
      </c>
      <c r="L28" s="62" cm="1">
        <f t="array" aca="1" ref="L28" ca="1">SUM(IF(_xlfn.UNIQUE(IFERROR(_xlfn._xlws.FILTER(
INDIRECT("'"&amp;$M$3&amp;"'!"&amp;$M$4&amp;"2:"&amp;$M$4&amp;$M$11),
(INDIRECT("'"&amp;$M$3&amp;"'!"&amp;$M$4&amp;"2:"&amp;$M$4&amp;$M$11)&lt;&gt;"") *
(INDIRECT("'"&amp;$M$3&amp;"'!"&amp;$M$8&amp;"2:"&amp;$M$8&amp;$M$11)="Yes") *
(INDIRECT("'"&amp;$M$3&amp;"'!"&amp;$M$5&amp;"2:"&amp;$M$5&amp;$M$11)="Unaccompanied Minor") *
(INDIRECT("'"&amp;$M$3&amp;"'!"&amp;$M$6&amp;"2:"&amp;$M$6&amp;$M$11)="Chronic") *
(INDIRECT("'"&amp;$M$3&amp;"'!"&amp;$M$7&amp;"2:"&amp;$M$7&amp;$M$11)="Yes (HUD)")), ""))&lt;&gt;"",1,0))</f>
        <v>0</v>
      </c>
      <c r="M28" s="62" cm="1">
        <f t="array" aca="1" ref="M28" ca="1">SUM(IF(_xlfn.UNIQUE(IFERROR(_xlfn._xlws.FILTER(
INDIRECT("'"&amp;$M$3&amp;"'!"&amp;$M$4&amp;"2:"&amp;$M$4&amp;$M$11),
(INDIRECT("'"&amp;$M$3&amp;"'!"&amp;$M$4&amp;"2:"&amp;$M$4&amp;$M$11)&lt;&gt;"") *
(INDIRECT("'"&amp;$M$3&amp;"'!"&amp;$M$8&amp;"2:"&amp;$M$8&amp;$M$11)="Yes") *
(INDIRECT("'"&amp;$M$3&amp;"'!"&amp;$M$5&amp;"2:"&amp;$M$5&amp;$M$11)="Unaccompanied Minor") *
(INDIRECT("'"&amp;$M$3&amp;"'!"&amp;$M$6&amp;"2:"&amp;$M$6&amp;$M$11)&lt;&gt;"Chronic") *
(INDIRECT("'"&amp;$M$3&amp;"'!"&amp;$M$7&amp;"2:"&amp;$M$7&amp;$M$11)="Yes (HUD)")), ""))&lt;&gt;"",1,0))</f>
        <v>0</v>
      </c>
      <c r="N28" s="62" cm="1">
        <f t="array" aca="1" ref="N28" ca="1">SUM(IF(_xlfn.UNIQUE(IFERROR(_xlfn._xlws.FILTER(
INDIRECT("'"&amp;$M$3&amp;"'!"&amp;$M$4&amp;"2:"&amp;$M$4&amp;$M$11),
(INDIRECT("'"&amp;$M$3&amp;"'!"&amp;$M$4&amp;"2:"&amp;$M$4&amp;$M$11)&lt;&gt;"") *
(INDIRECT("'"&amp;$M$3&amp;"'!"&amp;$M$8&amp;"2:"&amp;$M$8&amp;$M$11)="Yes") *
(INDIRECT("'"&amp;$M$3&amp;"'!"&amp;$M$5&amp;"2:"&amp;$M$5&amp;$M$11)="Unaccompanied Minor") *
(INDIRECT("'"&amp;$M$3&amp;"'!"&amp;$M$7&amp;"2:"&amp;$M$7&amp;$M$11)="Yes (HUD)")), ""))&lt;&gt;"",1,0))</f>
        <v>0</v>
      </c>
      <c r="P28" s="42" t="s">
        <v>45</v>
      </c>
      <c r="Q28" s="62" cm="1">
        <f t="array" aca="1" ref="Q28"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(INDIRECT("'"&amp;$R$3&amp;"'!"&amp;$R$6&amp;"2:"&amp;$R$6&amp;$R$11)="Chronic") *
(INDIRECT("'"&amp;$R$3&amp;"'!"&amp;$R$7&amp;"2:"&amp;$R$7&amp;$R$11)="Yes (HUD)")), ""))&lt;&gt;"",1,0))</f>
        <v>0</v>
      </c>
      <c r="R28" s="62" cm="1">
        <f t="array" aca="1" ref="R28"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(INDIRECT("'"&amp;$R$3&amp;"'!"&amp;$R$6&amp;"2:"&amp;$R$6&amp;$R$11)&lt;&gt;"Chronic") *
(INDIRECT("'"&amp;$R$3&amp;"'!"&amp;$R$7&amp;"2:"&amp;$R$7&amp;$R$11)="Yes (HUD)")), ""))&lt;&gt;"",1,0))</f>
        <v>0</v>
      </c>
      <c r="S28" s="62" cm="1">
        <f t="array" aca="1" ref="S28" ca="1">SUM(IF(_xlfn.UNIQUE(IFERROR(_xlfn._xlws.FILTER(
INDIRECT("'"&amp;$R$3&amp;"'!"&amp;$R$4&amp;"2:"&amp;$R$4&amp;$R$11),
(INDIRECT("'"&amp;$R$3&amp;"'!"&amp;$R$4&amp;"2:"&amp;$R$4&amp;$R$11)&lt;&gt;"") *
(INDIRECT("'"&amp;$R$3&amp;"'!"&amp;$R$8&amp;"2:"&amp;$R$8&amp;$R$11)&gt;=$R$9) *
(INDIRECT("'"&amp;$R$3&amp;"'!"&amp;$R$8&amp;"2:"&amp;$R$8&amp;$R$11)&lt;$R$10) *
(INDIRECT("'"&amp;$R$3&amp;"'!"&amp;$R$5&amp;"2:"&amp;$R$5&amp;$R$11)="Unaccompanied Minor") *
(INDIRECT("'"&amp;$R$3&amp;"'!"&amp;$R$7&amp;"2:"&amp;$R$7&amp;$R$11)="Yes (HUD)")), ""))&lt;&gt;"",1,0))</f>
        <v>0</v>
      </c>
      <c r="U28" s="42" t="s">
        <v>45</v>
      </c>
      <c r="V28" s="62" cm="1">
        <f t="array" aca="1" ref="V28"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(INDIRECT("'"&amp;$W$3&amp;"'!"&amp;$W$6&amp;"2:"&amp;$W$6&amp;$W$11)="Chronic") *
(INDIRECT("'"&amp;$W$3&amp;"'!"&amp;$W$7&amp;"2:"&amp;$W$7&amp;$W$11)="Yes (HUD)")), ""))&lt;&gt;"",1,0))</f>
        <v>0</v>
      </c>
      <c r="W28" s="62" cm="1">
        <f t="array" aca="1" ref="W28"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(INDIRECT("'"&amp;$W$3&amp;"'!"&amp;$W$6&amp;"2:"&amp;$W$6&amp;$W$11)&lt;&gt;"Chronic") *
(INDIRECT("'"&amp;$W$3&amp;"'!"&amp;$W$7&amp;"2:"&amp;$W$7&amp;$W$11)="Yes (HUD)")), ""))&lt;&gt;"",1,0))</f>
        <v>0</v>
      </c>
      <c r="X28" s="62" cm="1">
        <f t="array" aca="1" ref="X28" ca="1">SUM(IF(_xlfn.UNIQUE(IFERROR(_xlfn._xlws.FILTER(
INDIRECT("'"&amp;$W$3&amp;"'!"&amp;$W$4&amp;"2:"&amp;$W$4&amp;$W$11),
(INDIRECT("'"&amp;$W$3&amp;"'!"&amp;$W$4&amp;"2:"&amp;$W$4&amp;$W$11)&lt;&gt;"") *
(INDIRECT("'"&amp;$W$3&amp;"'!"&amp;$W$8&amp;"2:"&amp;$W$8&amp;$W$11)&gt;=$W$9) *
(INDIRECT("'"&amp;$W$3&amp;"'!"&amp;$W$8&amp;"2:"&amp;$W$8&amp;$W$11)&lt;$W$10) *
(INDIRECT("'"&amp;$W$3&amp;"'!"&amp;$W$5&amp;"2:"&amp;$W$5&amp;$W$11)="Unaccompanied Minor") *
(INDIRECT("'"&amp;$W$3&amp;"'!"&amp;$W$7&amp;"2:"&amp;$W$7&amp;$W$11)="Yes (HUD)")), ""))&lt;&gt;"",1,0))</f>
        <v>0</v>
      </c>
    </row>
    <row r="29" spans="1:24" ht="15" customHeight="1" x14ac:dyDescent="0.2">
      <c r="A29" s="64" t="s">
        <v>47</v>
      </c>
      <c r="B29" s="63" cm="1">
        <f t="array" aca="1" ref="B29" ca="1">SUM(IF(_xlfn.UNIQUE(IFERROR(_xlfn._xlws.FILTER(
INDIRECT("'"&amp;$C$3&amp;"'!"&amp;$C$4&amp;"2:"&amp;$C$4&amp;$C$11),
(INDIRECT("'"&amp;$C$3&amp;"'!"&amp;$C$4&amp;"2:"&amp;$C$4&amp;$C$11)&lt;&gt;"") *
(INDIRECT("'"&amp;$C$3&amp;"'!"&amp;$C$5&amp;"2:"&amp;$C$5&amp;$C$11)="Unaccompanied Youth") *
(INDIRECT("'"&amp;$C$3&amp;"'!"&amp;$C$6&amp;"2:"&amp;$C$6&amp;$C$11)="Chronic")), ""))&lt;&gt;"",1,0))</f>
        <v>0</v>
      </c>
      <c r="C29" s="63" cm="1">
        <f t="array" aca="1" ref="C29" ca="1">SUM(IF(_xlfn.UNIQUE(IFERROR(_xlfn._xlws.FILTER(
INDIRECT("'"&amp;$C$3&amp;"'!"&amp;$C$4&amp;"2:"&amp;$C$4&amp;$C$11),
(INDIRECT("'"&amp;$C$3&amp;"'!"&amp;$C$4&amp;"2:"&amp;$C$4&amp;$C$11)&lt;&gt;"") *
(INDIRECT("'"&amp;$C$3&amp;"'!"&amp;$C$5&amp;"2:"&amp;$C$5&amp;$C$11)="Unaccompanied Youth") *
(INDIRECT("'"&amp;$C$3&amp;"'!"&amp;$C$6&amp;"2:"&amp;$C$6&amp;$C$11)&lt;&gt;"Chronic")), ""))&lt;&gt;"",1,0))</f>
        <v>0</v>
      </c>
      <c r="D29" s="63" cm="1">
        <f t="array" aca="1" ref="D29" ca="1">SUM(IF(_xlfn.UNIQUE(IFERROR(_xlfn._xlws.FILTER(
INDIRECT("'"&amp;$C$3&amp;"'!"&amp;$C$4&amp;"2:"&amp;$C$4&amp;$C$11),
(INDIRECT("'"&amp;$C$3&amp;"'!"&amp;$C$4&amp;"2:"&amp;$C$4&amp;$C$11)&lt;&gt;"") *
(INDIRECT("'"&amp;$C$3&amp;"'!"&amp;$C$5&amp;"2:"&amp;$C$5&amp;$C$11)="Unaccompanied Youth")), ""))&lt;&gt;"",1,0))</f>
        <v>0</v>
      </c>
      <c r="F29" s="64" t="s">
        <v>47</v>
      </c>
      <c r="G29" s="63" cm="1">
        <f t="array" aca="1" ref="G29" ca="1">SUM(IF(_xlfn.UNIQUE(IFERROR(_xlfn._xlws.FILTER(
INDIRECT("'"&amp;$H$3&amp;"'!"&amp;$H$4&amp;"2:"&amp;$H$4&amp;$H$11),
(INDIRECT("'"&amp;$H$3&amp;"'!"&amp;$H$4&amp;"2:"&amp;$H$4&amp;$H$11)&lt;&gt;"") *
(INDIRECT("'"&amp;$H$3&amp;"'!"&amp;$H$5&amp;"2:"&amp;$H$5&amp;$H$11)="Unaccompanied Youth") *
(INDIRECT("'"&amp;$H$3&amp;"'!"&amp;$H$6&amp;"2:"&amp;$H$6&amp;$H$11)="Chronic")), ""))&lt;&gt;"",1,0))</f>
        <v>0</v>
      </c>
      <c r="H29" s="63" cm="1">
        <f t="array" aca="1" ref="H29" ca="1">SUM(IF(_xlfn.UNIQUE(IFERROR(_xlfn._xlws.FILTER(
INDIRECT("'"&amp;$H$3&amp;"'!"&amp;$H$4&amp;"2:"&amp;$H$4&amp;$H$11),
(INDIRECT("'"&amp;$H$3&amp;"'!"&amp;$H$4&amp;"2:"&amp;$H$4&amp;$H$11)&lt;&gt;"") *
(INDIRECT("'"&amp;$H$3&amp;"'!"&amp;$H$5&amp;"2:"&amp;$H$5&amp;$H$11)="Unaccompanied Youth") *
(INDIRECT("'"&amp;$H$3&amp;"'!"&amp;$H$6&amp;"2:"&amp;$H$6&amp;$H$11)&lt;&gt;"Chronic")), ""))&lt;&gt;"",1,0))</f>
        <v>0</v>
      </c>
      <c r="I29" s="63" cm="1">
        <f t="array" aca="1" ref="I29" ca="1">SUM(IF(_xlfn.UNIQUE(IFERROR(_xlfn._xlws.FILTER(
INDIRECT("'"&amp;$H$3&amp;"'!"&amp;$H$4&amp;"2:"&amp;$H$4&amp;$H$11),
(INDIRECT("'"&amp;$H$3&amp;"'!"&amp;$H$4&amp;"2:"&amp;$H$4&amp;$H$11)&lt;&gt;"") *
(INDIRECT("'"&amp;$H$3&amp;"'!"&amp;$H$5&amp;"2:"&amp;$H$5&amp;$H$11)="Unaccompanied Youth")), ""))&lt;&gt;"",1,0))</f>
        <v>0</v>
      </c>
      <c r="K29" s="64" t="s">
        <v>47</v>
      </c>
      <c r="L29" s="63" cm="1">
        <f t="array" aca="1" ref="L29" ca="1">SUM(IF(_xlfn.UNIQUE(IFERROR(_xlfn._xlws.FILTER(
INDIRECT("'"&amp;$M$3&amp;"'!"&amp;$M$4&amp;"2:"&amp;$M$4&amp;$M$11),
(INDIRECT("'"&amp;$M$3&amp;"'!"&amp;$M$4&amp;"2:"&amp;$M$4&amp;$M$11)&lt;&gt;"") *
(INDIRECT("'"&amp;$M$3&amp;"'!"&amp;$M$8&amp;"2:"&amp;$M$8&amp;$M$11)="Yes") *
(INDIRECT("'"&amp;$M$3&amp;"'!"&amp;$M$5&amp;"2:"&amp;$M$5&amp;$M$11)="Unaccompanied Youth") *
(INDIRECT("'"&amp;$M$3&amp;"'!"&amp;$M$6&amp;"2:"&amp;$M$6&amp;$M$11)="Chronic")), ""))&lt;&gt;"",1,0))</f>
        <v>0</v>
      </c>
      <c r="M29" s="63" cm="1">
        <f t="array" aca="1" ref="M29" ca="1">SUM(IF(_xlfn.UNIQUE(IFERROR(_xlfn._xlws.FILTER(
INDIRECT("'"&amp;$M$3&amp;"'!"&amp;$M$4&amp;"2:"&amp;$M$4&amp;$M$11),
(INDIRECT("'"&amp;$M$3&amp;"'!"&amp;$M$4&amp;"2:"&amp;$M$4&amp;$M$11)&lt;&gt;"") *
(INDIRECT("'"&amp;$M$3&amp;"'!"&amp;$M$8&amp;"2:"&amp;$M$8&amp;$M$11)="Yes") *
(INDIRECT("'"&amp;$M$3&amp;"'!"&amp;$M$5&amp;"2:"&amp;$M$5&amp;$M$11)="Unaccompanied Youth") *
(INDIRECT("'"&amp;$M$3&amp;"'!"&amp;$M$6&amp;"2:"&amp;$M$6&amp;$M$11)&lt;&gt;"Chronic")), ""))&lt;&gt;"",1,0))</f>
        <v>0</v>
      </c>
      <c r="N29" s="63" cm="1">
        <f t="array" aca="1" ref="N29" ca="1">SUM(IF(_xlfn.UNIQUE(IFERROR(_xlfn._xlws.FILTER(
INDIRECT("'"&amp;$M$3&amp;"'!"&amp;$M$4&amp;"2:"&amp;$M$4&amp;$M$11),
(INDIRECT("'"&amp;$M$3&amp;"'!"&amp;$M$4&amp;"2:"&amp;$M$4&amp;$M$11)&lt;&gt;"") *
(INDIRECT("'"&amp;$M$3&amp;"'!"&amp;$M$8&amp;"2:"&amp;$M$8&amp;$M$11)="Yes") *
(INDIRECT("'"&amp;$M$3&amp;"'!"&amp;$M$5&amp;"2:"&amp;$M$5&amp;$M$11)="Unaccompanied Youth")), ""))&lt;&gt;"",1,0))</f>
        <v>0</v>
      </c>
      <c r="P29" s="64" t="s">
        <v>47</v>
      </c>
      <c r="Q29" s="63" cm="1">
        <f t="array" aca="1" ref="Q29"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(INDIRECT("'"&amp;$R$3&amp;"'!"&amp;$R$6&amp;"2:"&amp;$R$6&amp;$R$11)="Chronic")), ""))&lt;&gt;"",1,0))</f>
        <v>0</v>
      </c>
      <c r="R29" s="63" cm="1">
        <f t="array" aca="1" ref="R29"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(INDIRECT("'"&amp;$R$3&amp;"'!"&amp;$R$6&amp;"2:"&amp;$R$6&amp;$R$11)&lt;&gt;"Chronic")), ""))&lt;&gt;"",1,0))</f>
        <v>0</v>
      </c>
      <c r="S29" s="63" cm="1">
        <f t="array" aca="1" ref="S29" ca="1">SUM(IF(_xlfn.UNIQUE(IFERROR(_xlfn._xlws.FILTER(
INDIRECT("'"&amp;$R$3&amp;"'!"&amp;$R$4&amp;"2:"&amp;$R$4&amp;$R$11),
(INDIRECT("'"&amp;$R$3&amp;"'!"&amp;$R$4&amp;"2:"&amp;$R$4&amp;$R$11)&lt;&gt;"") *
(INDIRECT("'"&amp;$R$3&amp;"'!"&amp;$R$8&amp;"2:"&amp;$R$8&amp;$R$11)&gt;=$R$9) *
(INDIRECT("'"&amp;$R$3&amp;"'!"&amp;$R$8&amp;"2:"&amp;$R$8&amp;$R$11)&lt;$R$10) *
(INDIRECT("'"&amp;$R$3&amp;"'!"&amp;$R$5&amp;"2:"&amp;$R$5&amp;$R$11)="Unaccompanied Youth")), ""))&lt;&gt;"",1,0))</f>
        <v>0</v>
      </c>
      <c r="U29" s="64" t="s">
        <v>47</v>
      </c>
      <c r="V29" s="63" cm="1">
        <f t="array" aca="1" ref="V29"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(INDIRECT("'"&amp;$W$3&amp;"'!"&amp;$W$6&amp;"2:"&amp;$W$6&amp;$W$11)="Chronic")), ""))&lt;&gt;"",1,0))</f>
        <v>0</v>
      </c>
      <c r="W29" s="63" cm="1">
        <f t="array" aca="1" ref="W29"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(INDIRECT("'"&amp;$W$3&amp;"'!"&amp;$W$6&amp;"2:"&amp;$W$6&amp;$W$11)&lt;&gt;"Chronic")), ""))&lt;&gt;"",1,0))</f>
        <v>0</v>
      </c>
      <c r="X29" s="63" cm="1">
        <f t="array" aca="1" ref="X29" ca="1">SUM(IF(_xlfn.UNIQUE(IFERROR(_xlfn._xlws.FILTER(
INDIRECT("'"&amp;$W$3&amp;"'!"&amp;$W$4&amp;"2:"&amp;$W$4&amp;$W$11),
(INDIRECT("'"&amp;$W$3&amp;"'!"&amp;$W$4&amp;"2:"&amp;$W$4&amp;$W$11)&lt;&gt;"") *
(INDIRECT("'"&amp;$W$3&amp;"'!"&amp;$W$8&amp;"2:"&amp;$W$8&amp;$W$11)&gt;=$W$9) *
(INDIRECT("'"&amp;$W$3&amp;"'!"&amp;$W$8&amp;"2:"&amp;$W$8&amp;$W$11)&lt;$W$10) *
(INDIRECT("'"&amp;$W$3&amp;"'!"&amp;$W$5&amp;"2:"&amp;$W$5&amp;$W$11)="Unaccompanied Youth")), ""))&lt;&gt;"",1,0))</f>
        <v>0</v>
      </c>
    </row>
    <row r="30" spans="1:24" ht="15" customHeight="1" x14ac:dyDescent="0.2">
      <c r="A30" s="42" t="s">
        <v>46</v>
      </c>
      <c r="B30" s="62" cm="1">
        <f t="array" aca="1" ref="B30" ca="1">SUM(IF(_xlfn.UNIQUE(IFERROR(_xlfn._xlws.FILTER(
INDIRECT("'"&amp;$C$3&amp;"'!"&amp;$C$4&amp;"2:"&amp;$C$4&amp;$C$11),
(INDIRECT("'"&amp;$C$3&amp;"'!"&amp;$C$4&amp;"2:"&amp;$C$4&amp;$C$11)&lt;&gt;"") *
(INDIRECT("'"&amp;$C$3&amp;"'!"&amp;$C$5&amp;"2:"&amp;$C$5&amp;$C$11)="Unaccompanied Youth") *
(INDIRECT("'"&amp;$C$3&amp;"'!"&amp;$C$6&amp;"2:"&amp;$C$6&amp;$C$11)="Chronic") *
(INDIRECT("'"&amp;$C$3&amp;"'!"&amp;$C$7&amp;"2:"&amp;$C$7&amp;$C$11)&lt;&gt;"Yes (HUD)")), ""))&lt;&gt;"",1,0))</f>
        <v>0</v>
      </c>
      <c r="C30" s="62" cm="1">
        <f t="array" aca="1" ref="C30" ca="1">SUM(IF(_xlfn.UNIQUE(IFERROR(_xlfn._xlws.FILTER(
INDIRECT("'"&amp;$C$3&amp;"'!"&amp;$C$4&amp;"2:"&amp;$C$4&amp;$C$11),
(INDIRECT("'"&amp;$C$3&amp;"'!"&amp;$C$4&amp;"2:"&amp;$C$4&amp;$C$11)&lt;&gt;"") *
(INDIRECT("'"&amp;$C$3&amp;"'!"&amp;$C$5&amp;"2:"&amp;$C$5&amp;$C$11)="Unaccompanied Youth") *
(INDIRECT("'"&amp;$C$3&amp;"'!"&amp;$C$6&amp;"2:"&amp;$C$6&amp;$C$11)&lt;&gt;"Chronic") *
(INDIRECT("'"&amp;$C$3&amp;"'!"&amp;$C$7&amp;"2:"&amp;$C$7&amp;$C$11)&lt;&gt;"Yes (HUD)")), ""))&lt;&gt;"",1,0))</f>
        <v>0</v>
      </c>
      <c r="D30" s="62" cm="1">
        <f t="array" aca="1" ref="D30" ca="1">SUM(IF(_xlfn.UNIQUE(IFERROR(_xlfn._xlws.FILTER(
INDIRECT("'"&amp;$C$3&amp;"'!"&amp;$C$4&amp;"2:"&amp;$C$4&amp;$C$11),
(INDIRECT("'"&amp;$C$3&amp;"'!"&amp;$C$4&amp;"2:"&amp;$C$4&amp;$C$11)&lt;&gt;"") *
(INDIRECT("'"&amp;$C$3&amp;"'!"&amp;$C$5&amp;"2:"&amp;$C$5&amp;$C$11)="Unaccompanied Youth") *
(INDIRECT("'"&amp;$C$3&amp;"'!"&amp;$C$7&amp;"2:"&amp;$C$7&amp;$C$11)&lt;&gt;"Yes (HUD)")), ""))&lt;&gt;"",1,0))</f>
        <v>0</v>
      </c>
      <c r="F30" s="42" t="s">
        <v>46</v>
      </c>
      <c r="G30" s="62" cm="1">
        <f t="array" aca="1" ref="G30" ca="1">SUM(IF(_xlfn.UNIQUE(IFERROR(_xlfn._xlws.FILTER(
INDIRECT("'"&amp;$H$3&amp;"'!"&amp;$H$4&amp;"2:"&amp;$H$4&amp;$H$11),
(INDIRECT("'"&amp;$H$3&amp;"'!"&amp;$H$4&amp;"2:"&amp;$H$4&amp;$H$11)&lt;&gt;"") *
(INDIRECT("'"&amp;$H$3&amp;"'!"&amp;$H$5&amp;"2:"&amp;$H$5&amp;$H$11)="Unaccompanied Youth") *
(INDIRECT("'"&amp;$H$3&amp;"'!"&amp;$H$6&amp;"2:"&amp;$H$6&amp;$H$11)="Chronic") *
(INDIRECT("'"&amp;$H$3&amp;"'!"&amp;$H$7&amp;"2:"&amp;$H$7&amp;$H$11)&lt;&gt;"Yes (HUD)")), ""))&lt;&gt;"",1,0))</f>
        <v>0</v>
      </c>
      <c r="H30" s="62" cm="1">
        <f t="array" aca="1" ref="H30" ca="1">SUM(IF(_xlfn.UNIQUE(IFERROR(_xlfn._xlws.FILTER(
INDIRECT("'"&amp;$H$3&amp;"'!"&amp;$H$4&amp;"2:"&amp;$H$4&amp;$H$11),
(INDIRECT("'"&amp;$H$3&amp;"'!"&amp;$H$4&amp;"2:"&amp;$H$4&amp;$H$11)&lt;&gt;"") *
(INDIRECT("'"&amp;$H$3&amp;"'!"&amp;$H$5&amp;"2:"&amp;$H$5&amp;$H$11)="Unaccompanied Youth") *
(INDIRECT("'"&amp;$H$3&amp;"'!"&amp;$H$6&amp;"2:"&amp;$H$6&amp;$H$11)&lt;&gt;"Chronic") *
(INDIRECT("'"&amp;$H$3&amp;"'!"&amp;$H$7&amp;"2:"&amp;$H$7&amp;$H$11)&lt;&gt;"Yes (HUD)")), ""))&lt;&gt;"",1,0))</f>
        <v>0</v>
      </c>
      <c r="I30" s="62" cm="1">
        <f t="array" aca="1" ref="I30" ca="1">SUM(IF(_xlfn.UNIQUE(IFERROR(_xlfn._xlws.FILTER(
INDIRECT("'"&amp;$H$3&amp;"'!"&amp;$H$4&amp;"2:"&amp;$H$4&amp;$H$11),
(INDIRECT("'"&amp;$H$3&amp;"'!"&amp;$H$4&amp;"2:"&amp;$H$4&amp;$H$11)&lt;&gt;"") *
(INDIRECT("'"&amp;$H$3&amp;"'!"&amp;$H$5&amp;"2:"&amp;$H$5&amp;$H$11)="Unaccompanied Youth") *
(INDIRECT("'"&amp;$H$3&amp;"'!"&amp;$H$7&amp;"2:"&amp;$H$7&amp;$H$11)&lt;&gt;"Yes (HUD)")), ""))&lt;&gt;"",1,0))</f>
        <v>0</v>
      </c>
      <c r="K30" s="42" t="s">
        <v>46</v>
      </c>
      <c r="L30" s="62" cm="1">
        <f t="array" aca="1" ref="L30" ca="1">SUM(IF(_xlfn.UNIQUE(IFERROR(_xlfn._xlws.FILTER(
INDIRECT("'"&amp;$M$3&amp;"'!"&amp;$M$4&amp;"2:"&amp;$M$4&amp;$M$11),
(INDIRECT("'"&amp;$M$3&amp;"'!"&amp;$M$4&amp;"2:"&amp;$M$4&amp;$M$11)&lt;&gt;"") *
(INDIRECT("'"&amp;$M$3&amp;"'!"&amp;$M$8&amp;"2:"&amp;$M$8&amp;$M$11)="Yes") *
(INDIRECT("'"&amp;$M$3&amp;"'!"&amp;$M$5&amp;"2:"&amp;$M$5&amp;$M$11)="Unaccompanied Youth") *
(INDIRECT("'"&amp;$M$3&amp;"'!"&amp;$M$6&amp;"2:"&amp;$M$6&amp;$M$11)="Chronic") *
(INDIRECT("'"&amp;$M$3&amp;"'!"&amp;$M$7&amp;"2:"&amp;$M$7&amp;$M$11)&lt;&gt;"Yes (HUD)")), ""))&lt;&gt;"",1,0))</f>
        <v>0</v>
      </c>
      <c r="M30" s="62" cm="1">
        <f t="array" aca="1" ref="M30" ca="1">SUM(IF(_xlfn.UNIQUE(IFERROR(_xlfn._xlws.FILTER(
INDIRECT("'"&amp;$M$3&amp;"'!"&amp;$M$4&amp;"2:"&amp;$M$4&amp;$M$11),
(INDIRECT("'"&amp;$M$3&amp;"'!"&amp;$M$4&amp;"2:"&amp;$M$4&amp;$M$11)&lt;&gt;"") *
(INDIRECT("'"&amp;$M$3&amp;"'!"&amp;$M$8&amp;"2:"&amp;$M$8&amp;$M$11)="Yes") *
(INDIRECT("'"&amp;$M$3&amp;"'!"&amp;$M$5&amp;"2:"&amp;$M$5&amp;$M$11)="Unaccompanied Youth") *
(INDIRECT("'"&amp;$M$3&amp;"'!"&amp;$M$6&amp;"2:"&amp;$M$6&amp;$M$11)&lt;&gt;"Chronic") *
(INDIRECT("'"&amp;$M$3&amp;"'!"&amp;$M$7&amp;"2:"&amp;$M$7&amp;$M$11)&lt;&gt;"Yes (HUD)")), ""))&lt;&gt;"",1,0))</f>
        <v>0</v>
      </c>
      <c r="N30" s="62" cm="1">
        <f t="array" aca="1" ref="N30" ca="1">SUM(IF(_xlfn.UNIQUE(IFERROR(_xlfn._xlws.FILTER(
INDIRECT("'"&amp;$M$3&amp;"'!"&amp;$M$4&amp;"2:"&amp;$M$4&amp;$M$11),
(INDIRECT("'"&amp;$M$3&amp;"'!"&amp;$M$4&amp;"2:"&amp;$M$4&amp;$M$11)&lt;&gt;"") *
(INDIRECT("'"&amp;$M$3&amp;"'!"&amp;$M$8&amp;"2:"&amp;$M$8&amp;$M$11)="Yes") *
(INDIRECT("'"&amp;$M$3&amp;"'!"&amp;$M$5&amp;"2:"&amp;$M$5&amp;$M$11)="Unaccompanied Youth") *
(INDIRECT("'"&amp;$M$3&amp;"'!"&amp;$M$7&amp;"2:"&amp;$M$7&amp;$M$11)&lt;&gt;"Yes (HUD)")), ""))&lt;&gt;"",1,0))</f>
        <v>0</v>
      </c>
      <c r="P30" s="42" t="s">
        <v>46</v>
      </c>
      <c r="Q30" s="62" cm="1">
        <f t="array" aca="1" ref="Q30"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(INDIRECT("'"&amp;$R$3&amp;"'!"&amp;$R$6&amp;"2:"&amp;$R$6&amp;$R$11)="Chronic") *
(INDIRECT("'"&amp;$R$3&amp;"'!"&amp;$R$7&amp;"2:"&amp;$R$7&amp;$R$11)&lt;&gt;"Yes (HUD)")), ""))&lt;&gt;"",1,0))</f>
        <v>0</v>
      </c>
      <c r="R30" s="62" cm="1">
        <f t="array" aca="1" ref="R30"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(INDIRECT("'"&amp;$R$3&amp;"'!"&amp;$R$6&amp;"2:"&amp;$R$6&amp;$R$11)&lt;&gt;"Chronic") *
(INDIRECT("'"&amp;$R$3&amp;"'!"&amp;$R$7&amp;"2:"&amp;$R$7&amp;$R$11)&lt;&gt;"Yes (HUD)")), ""))&lt;&gt;"",1,0))</f>
        <v>0</v>
      </c>
      <c r="S30" s="62" cm="1">
        <f t="array" aca="1" ref="S30"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(INDIRECT("'"&amp;$R$3&amp;"'!"&amp;$R$7&amp;"2:"&amp;$R$7&amp;$R$11)&lt;&gt;"Yes (HUD)")), ""))&lt;&gt;"",1,0))</f>
        <v>0</v>
      </c>
      <c r="U30" s="42" t="s">
        <v>46</v>
      </c>
      <c r="V30" s="62" cm="1">
        <f t="array" aca="1" ref="V30"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(INDIRECT("'"&amp;$W$3&amp;"'!"&amp;$W$6&amp;"2:"&amp;$W$6&amp;$W$11)="Chronic") *
(INDIRECT("'"&amp;$W$3&amp;"'!"&amp;$W$7&amp;"2:"&amp;$W$7&amp;$W$11)&lt;&gt;"Yes (HUD)")), ""))&lt;&gt;"",1,0))</f>
        <v>0</v>
      </c>
      <c r="W30" s="62" cm="1">
        <f t="array" aca="1" ref="W30"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(INDIRECT("'"&amp;$W$3&amp;"'!"&amp;$W$6&amp;"2:"&amp;$W$6&amp;$W$11)&lt;&gt;"Chronic") *
(INDIRECT("'"&amp;$W$3&amp;"'!"&amp;$W$7&amp;"2:"&amp;$W$7&amp;$W$11)&lt;&gt;"Yes (HUD)")), ""))&lt;&gt;"",1,0))</f>
        <v>0</v>
      </c>
      <c r="X30" s="62" cm="1">
        <f t="array" aca="1" ref="X30"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(INDIRECT("'"&amp;$W$3&amp;"'!"&amp;$W$7&amp;"2:"&amp;$W$7&amp;$W$11)&lt;&gt;"Yes (HUD)")), ""))&lt;&gt;"",1,0))</f>
        <v>0</v>
      </c>
    </row>
    <row r="31" spans="1:24" ht="15" customHeight="1" x14ac:dyDescent="0.2">
      <c r="A31" s="42" t="s">
        <v>45</v>
      </c>
      <c r="B31" s="62" cm="1">
        <f t="array" aca="1" ref="B31" ca="1">SUM(IF(_xlfn.UNIQUE(IFERROR(_xlfn._xlws.FILTER(
INDIRECT("'"&amp;$C$3&amp;"'!"&amp;$C$4&amp;"2:"&amp;$C$4&amp;$C$11),
(INDIRECT("'"&amp;$C$3&amp;"'!"&amp;$C$4&amp;"2:"&amp;$C$4&amp;$C$11)&lt;&gt;"") *
(INDIRECT("'"&amp;$C$3&amp;"'!"&amp;$C$5&amp;"2:"&amp;$C$5&amp;$C$11)="Unaccompanied Youth") *
(INDIRECT("'"&amp;$C$3&amp;"'!"&amp;$C$6&amp;"2:"&amp;$C$6&amp;$C$11)="Chronic") *
(INDIRECT("'"&amp;$C$3&amp;"'!"&amp;$C$7&amp;"2:"&amp;$C$7&amp;$C$11)="Yes (HUD)")), ""))&lt;&gt;"",1,0))</f>
        <v>0</v>
      </c>
      <c r="C31" s="62" cm="1">
        <f t="array" aca="1" ref="C31" ca="1">SUM(IF(_xlfn.UNIQUE(IFERROR(_xlfn._xlws.FILTER(
INDIRECT("'"&amp;$C$3&amp;"'!"&amp;$C$4&amp;"2:"&amp;$C$4&amp;$C$11),
(INDIRECT("'"&amp;$C$3&amp;"'!"&amp;$C$4&amp;"2:"&amp;$C$4&amp;$C$11)&lt;&gt;"") *
(INDIRECT("'"&amp;$C$3&amp;"'!"&amp;$C$5&amp;"2:"&amp;$C$5&amp;$C$11)="Unaccompanied Youth") *
(INDIRECT("'"&amp;$C$3&amp;"'!"&amp;$C$6&amp;"2:"&amp;$C$6&amp;$C$11)&lt;&gt;"Chronic") *
(INDIRECT("'"&amp;$C$3&amp;"'!"&amp;$C$7&amp;"2:"&amp;$C$7&amp;$C$11)="Yes (HUD)")), ""))&lt;&gt;"",1,0))</f>
        <v>0</v>
      </c>
      <c r="D31" s="62" cm="1">
        <f t="array" aca="1" ref="D31" ca="1">SUM(IF(_xlfn.UNIQUE(IFERROR(_xlfn._xlws.FILTER(
INDIRECT("'"&amp;$C$3&amp;"'!"&amp;$C$4&amp;"2:"&amp;$C$4&amp;$C$11),
(INDIRECT("'"&amp;$C$3&amp;"'!"&amp;$C$4&amp;"2:"&amp;$C$4&amp;$C$11)&lt;&gt;"") *
(INDIRECT("'"&amp;$C$3&amp;"'!"&amp;$C$5&amp;"2:"&amp;$C$5&amp;$C$11)="Unaccompanied Youth") *
(INDIRECT("'"&amp;$C$3&amp;"'!"&amp;$C$7&amp;"2:"&amp;$C$7&amp;$C$11)="Yes (HUD)")), ""))&lt;&gt;"",1,0))</f>
        <v>0</v>
      </c>
      <c r="F31" s="42" t="s">
        <v>45</v>
      </c>
      <c r="G31" s="62" cm="1">
        <f t="array" aca="1" ref="G31" ca="1">SUM(IF(_xlfn.UNIQUE(IFERROR(_xlfn._xlws.FILTER(
INDIRECT("'"&amp;$H$3&amp;"'!"&amp;$H$4&amp;"2:"&amp;$H$4&amp;$H$11),
(INDIRECT("'"&amp;$H$3&amp;"'!"&amp;$H$4&amp;"2:"&amp;$H$4&amp;$H$11)&lt;&gt;"") *
(INDIRECT("'"&amp;$H$3&amp;"'!"&amp;$H$5&amp;"2:"&amp;$H$5&amp;$H$11)="Unaccompanied Youth") *
(INDIRECT("'"&amp;$H$3&amp;"'!"&amp;$H$6&amp;"2:"&amp;$H$6&amp;$H$11)="Chronic") *
(INDIRECT("'"&amp;$H$3&amp;"'!"&amp;$H$7&amp;"2:"&amp;$H$7&amp;$H$11)="Yes (HUD)")), ""))&lt;&gt;"",1,0))</f>
        <v>0</v>
      </c>
      <c r="H31" s="62" cm="1">
        <f t="array" aca="1" ref="H31" ca="1">SUM(IF(_xlfn.UNIQUE(IFERROR(_xlfn._xlws.FILTER(
INDIRECT("'"&amp;$H$3&amp;"'!"&amp;$H$4&amp;"2:"&amp;$H$4&amp;$H$11),
(INDIRECT("'"&amp;$H$3&amp;"'!"&amp;$H$4&amp;"2:"&amp;$H$4&amp;$H$11)&lt;&gt;"") *
(INDIRECT("'"&amp;$H$3&amp;"'!"&amp;$H$5&amp;"2:"&amp;$H$5&amp;$H$11)="Unaccompanied Youth") *
(INDIRECT("'"&amp;$H$3&amp;"'!"&amp;$H$6&amp;"2:"&amp;$H$6&amp;$H$11)&lt;&gt;"Chronic") *
(INDIRECT("'"&amp;$H$3&amp;"'!"&amp;$H$7&amp;"2:"&amp;$H$7&amp;$H$11)="Yes (HUD)")), ""))&lt;&gt;"",1,0))</f>
        <v>0</v>
      </c>
      <c r="I31" s="62" cm="1">
        <f t="array" aca="1" ref="I31" ca="1">SUM(IF(_xlfn.UNIQUE(IFERROR(_xlfn._xlws.FILTER(
INDIRECT("'"&amp;$H$3&amp;"'!"&amp;$H$4&amp;"2:"&amp;$H$4&amp;$H$11),
(INDIRECT("'"&amp;$H$3&amp;"'!"&amp;$H$4&amp;"2:"&amp;$H$4&amp;$H$11)&lt;&gt;"") *
(INDIRECT("'"&amp;$H$3&amp;"'!"&amp;$H$5&amp;"2:"&amp;$H$5&amp;$H$11)="Unaccompanied Youth") *
(INDIRECT("'"&amp;$H$3&amp;"'!"&amp;$H$7&amp;"2:"&amp;$H$7&amp;$H$11)="Yes (HUD)")), ""))&lt;&gt;"",1,0))</f>
        <v>0</v>
      </c>
      <c r="K31" s="42" t="s">
        <v>45</v>
      </c>
      <c r="L31" s="62" cm="1">
        <f t="array" aca="1" ref="L31" ca="1">SUM(IF(_xlfn.UNIQUE(IFERROR(_xlfn._xlws.FILTER(
INDIRECT("'"&amp;$M$3&amp;"'!"&amp;$M$4&amp;"2:"&amp;$M$4&amp;$M$11),
(INDIRECT("'"&amp;$M$3&amp;"'!"&amp;$M$4&amp;"2:"&amp;$M$4&amp;$M$11)&lt;&gt;"") *
(INDIRECT("'"&amp;$M$3&amp;"'!"&amp;$M$8&amp;"2:"&amp;$M$8&amp;$M$11)="Yes") *
(INDIRECT("'"&amp;$M$3&amp;"'!"&amp;$M$5&amp;"2:"&amp;$M$5&amp;$M$11)="Unaccompanied Youth") *
(INDIRECT("'"&amp;$M$3&amp;"'!"&amp;$M$6&amp;"2:"&amp;$M$6&amp;$M$11)="Chronic") *
(INDIRECT("'"&amp;$M$3&amp;"'!"&amp;$M$7&amp;"2:"&amp;$M$7&amp;$M$11)="Yes (HUD)")), ""))&lt;&gt;"",1,0))</f>
        <v>0</v>
      </c>
      <c r="M31" s="62" cm="1">
        <f t="array" aca="1" ref="M31" ca="1">SUM(IF(_xlfn.UNIQUE(IFERROR(_xlfn._xlws.FILTER(
INDIRECT("'"&amp;$M$3&amp;"'!"&amp;$M$4&amp;"2:"&amp;$M$4&amp;$M$11),
(INDIRECT("'"&amp;$M$3&amp;"'!"&amp;$M$4&amp;"2:"&amp;$M$4&amp;$M$11)&lt;&gt;"") *
(INDIRECT("'"&amp;$M$3&amp;"'!"&amp;$M$8&amp;"2:"&amp;$M$8&amp;$M$11)="Yes") *
(INDIRECT("'"&amp;$M$3&amp;"'!"&amp;$M$5&amp;"2:"&amp;$M$5&amp;$M$11)="Unaccompanied Youth") *
(INDIRECT("'"&amp;$M$3&amp;"'!"&amp;$M$6&amp;"2:"&amp;$M$6&amp;$M$11)&lt;&gt;"Chronic") *
(INDIRECT("'"&amp;$M$3&amp;"'!"&amp;$M$7&amp;"2:"&amp;$M$7&amp;$M$11)="Yes (HUD)")), ""))&lt;&gt;"",1,0))</f>
        <v>0</v>
      </c>
      <c r="N31" s="62" cm="1">
        <f t="array" aca="1" ref="N31" ca="1">SUM(IF(_xlfn.UNIQUE(IFERROR(_xlfn._xlws.FILTER(
INDIRECT("'"&amp;$M$3&amp;"'!"&amp;$M$4&amp;"2:"&amp;$M$4&amp;$M$11),
(INDIRECT("'"&amp;$M$3&amp;"'!"&amp;$M$4&amp;"2:"&amp;$M$4&amp;$M$11)&lt;&gt;"") *
(INDIRECT("'"&amp;$M$3&amp;"'!"&amp;$M$8&amp;"2:"&amp;$M$8&amp;$M$11)="Yes") *
(INDIRECT("'"&amp;$M$3&amp;"'!"&amp;$M$5&amp;"2:"&amp;$M$5&amp;$M$11)="Unaccompanied Youth") *
(INDIRECT("'"&amp;$M$3&amp;"'!"&amp;$M$7&amp;"2:"&amp;$M$7&amp;$M$11)="Yes (HUD)")), ""))&lt;&gt;"",1,0))</f>
        <v>0</v>
      </c>
      <c r="P31" s="42" t="s">
        <v>45</v>
      </c>
      <c r="Q31" s="62" cm="1">
        <f t="array" aca="1" ref="Q31"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(INDIRECT("'"&amp;$R$3&amp;"'!"&amp;$R$6&amp;"2:"&amp;$R$6&amp;$R$11)="Chronic") *
(INDIRECT("'"&amp;$R$3&amp;"'!"&amp;$R$7&amp;"2:"&amp;$R$7&amp;$R$11)="Yes (HUD)")), ""))&lt;&gt;"",1,0))</f>
        <v>0</v>
      </c>
      <c r="R31" s="62" cm="1">
        <f t="array" aca="1" ref="R31"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(INDIRECT("'"&amp;$R$3&amp;"'!"&amp;$R$6&amp;"2:"&amp;$R$6&amp;$R$11)&lt;&gt;"Chronic") *
(INDIRECT("'"&amp;$R$3&amp;"'!"&amp;$R$7&amp;"2:"&amp;$R$7&amp;$R$11)="Yes (HUD)")), ""))&lt;&gt;"",1,0))</f>
        <v>0</v>
      </c>
      <c r="S31" s="62" cm="1">
        <f t="array" aca="1" ref="S31" ca="1">SUM(IF(_xlfn.UNIQUE(IFERROR(_xlfn._xlws.FILTER(
INDIRECT("'"&amp;$R$3&amp;"'!"&amp;$R$4&amp;"2:"&amp;$R$4&amp;$R$11),
(INDIRECT("'"&amp;$R$3&amp;"'!"&amp;$R$4&amp;"2:"&amp;$R$4&amp;$R$11)&lt;&gt;"") *
(INDIRECT("'"&amp;$R$3&amp;"'!"&amp;$R$8&amp;"2:"&amp;$R$8&amp;$R$11)&gt;=$R$9) *
(INDIRECT("'"&amp;$R$3&amp;"'!"&amp;$R$8&amp;"2:"&amp;$R$8&amp;$R$11)&lt;$R$10) *
(INDIRECT("'"&amp;$R$3&amp;"'!"&amp;$R$5&amp;"2:"&amp;$R$5&amp;$R$11)="Unaccompanied Youth") *
(INDIRECT("'"&amp;$R$3&amp;"'!"&amp;$R$7&amp;"2:"&amp;$R$7&amp;$R$11)="Yes (HUD)")), ""))&lt;&gt;"",1,0))</f>
        <v>0</v>
      </c>
      <c r="U31" s="42" t="s">
        <v>45</v>
      </c>
      <c r="V31" s="62" cm="1">
        <f t="array" aca="1" ref="V31"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(INDIRECT("'"&amp;$W$3&amp;"'!"&amp;$W$6&amp;"2:"&amp;$W$6&amp;$W$11)="Chronic") *
(INDIRECT("'"&amp;$W$3&amp;"'!"&amp;$W$7&amp;"2:"&amp;$W$7&amp;$W$11)="Yes (HUD)")), ""))&lt;&gt;"",1,0))</f>
        <v>0</v>
      </c>
      <c r="W31" s="62" cm="1">
        <f t="array" aca="1" ref="W31"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(INDIRECT("'"&amp;$W$3&amp;"'!"&amp;$W$6&amp;"2:"&amp;$W$6&amp;$W$11)&lt;&gt;"Chronic") *
(INDIRECT("'"&amp;$W$3&amp;"'!"&amp;$W$7&amp;"2:"&amp;$W$7&amp;$W$11)="Yes (HUD)")), ""))&lt;&gt;"",1,0))</f>
        <v>0</v>
      </c>
      <c r="X31" s="62" cm="1">
        <f t="array" aca="1" ref="X31" ca="1">SUM(IF(_xlfn.UNIQUE(IFERROR(_xlfn._xlws.FILTER(
INDIRECT("'"&amp;$W$3&amp;"'!"&amp;$W$4&amp;"2:"&amp;$W$4&amp;$W$11),
(INDIRECT("'"&amp;$W$3&amp;"'!"&amp;$W$4&amp;"2:"&amp;$W$4&amp;$W$11)&lt;&gt;"") *
(INDIRECT("'"&amp;$W$3&amp;"'!"&amp;$W$8&amp;"2:"&amp;$W$8&amp;$W$11)&gt;=$W$9) *
(INDIRECT("'"&amp;$W$3&amp;"'!"&amp;$W$8&amp;"2:"&amp;$W$8&amp;$W$11)&lt;$W$10) *
(INDIRECT("'"&amp;$W$3&amp;"'!"&amp;$W$5&amp;"2:"&amp;$W$5&amp;$W$11)="Unaccompanied Youth") *
(INDIRECT("'"&amp;$W$3&amp;"'!"&amp;$W$7&amp;"2:"&amp;$W$7&amp;$W$11)="Yes (HUD)")), ""))&lt;&gt;"",1,0))</f>
        <v>0</v>
      </c>
    </row>
    <row r="32" spans="1:24" ht="15" customHeight="1" x14ac:dyDescent="0.2">
      <c r="A32" s="61" t="s">
        <v>44</v>
      </c>
      <c r="B32" s="60" cm="1">
        <f t="array" aca="1" ref="B32" ca="1">SUM(IF(_xlfn.UNIQUE(IFERROR(_xlfn._xlws.FILTER(
INDIRECT("'"&amp;$C$3&amp;"'!"&amp;$C$4&amp;"2:"&amp;$C$4&amp;$C$11),
(INDIRECT("'"&amp;$C$3&amp;"'!"&amp;$C$4&amp;"2:"&amp;$C$4&amp;$C$11)&lt;&gt;"") *
(INDIRECT("'"&amp;$C$3&amp;"'!"&amp;$C$6&amp;"2:"&amp;$C$6&amp;$C$11)="Chronic")), ""))&lt;&gt;"",1,0))</f>
        <v>0</v>
      </c>
      <c r="C32" s="60" cm="1">
        <f t="array" aca="1" ref="C32" ca="1">SUM(IF(_xlfn.UNIQUE(IFERROR(_xlfn._xlws.FILTER(
INDIRECT("'"&amp;$C$3&amp;"'!"&amp;$C$4&amp;"2:"&amp;$C$4&amp;$C$11),
(INDIRECT("'"&amp;$C$3&amp;"'!"&amp;$C$4&amp;"2:"&amp;$C$4&amp;$C$11)&lt;&gt;"") *
(INDIRECT("'"&amp;$C$3&amp;"'!"&amp;$C$6&amp;"2:"&amp;$C$6&amp;$C$11)&lt;&gt;"Chronic")), ""))&lt;&gt;"",1,0))</f>
        <v>0</v>
      </c>
      <c r="D32" s="60" cm="1">
        <f t="array" aca="1" ref="D32" ca="1">SUM(IF(_xlfn.UNIQUE(IFERROR(_xlfn._xlws.FILTER(
INDIRECT("'"&amp;$C$3&amp;"'!"&amp;$C$4&amp;"2:"&amp;$C$4&amp;$C$11),
(INDIRECT("'"&amp;$C$3&amp;"'!"&amp;$C$4&amp;"2:"&amp;$C$4&amp;$C$11)&lt;&gt;"")), ""))&lt;&gt;"",1,0))</f>
        <v>0</v>
      </c>
      <c r="F32" s="61" t="s">
        <v>44</v>
      </c>
      <c r="G32" s="60" cm="1">
        <f t="array" aca="1" ref="G32" ca="1">SUM(IF(_xlfn.UNIQUE(IFERROR(_xlfn._xlws.FILTER(
INDIRECT("'"&amp;$H$3&amp;"'!"&amp;$H$4&amp;"2:"&amp;$H$4&amp;$H$11),
(INDIRECT("'"&amp;$H$3&amp;"'!"&amp;$H$4&amp;"2:"&amp;$H$4&amp;$H$11)&lt;&gt;"") *
(INDIRECT("'"&amp;$H$3&amp;"'!"&amp;$H$6&amp;"2:"&amp;$H$6&amp;$H$11)="Chronic")), ""))&lt;&gt;"",1,0))</f>
        <v>0</v>
      </c>
      <c r="H32" s="60" cm="1">
        <f t="array" aca="1" ref="H32" ca="1">SUM(IF(_xlfn.UNIQUE(IFERROR(_xlfn._xlws.FILTER(
INDIRECT("'"&amp;$H$3&amp;"'!"&amp;$H$4&amp;"2:"&amp;$H$4&amp;$H$11),
(INDIRECT("'"&amp;$H$3&amp;"'!"&amp;$H$4&amp;"2:"&amp;$H$4&amp;$H$11)&lt;&gt;"") *
(INDIRECT("'"&amp;$H$3&amp;"'!"&amp;$H$6&amp;"2:"&amp;$H$6&amp;$H$11)&lt;&gt;"Chronic")), ""))&lt;&gt;"",1,0))</f>
        <v>0</v>
      </c>
      <c r="I32" s="60" cm="1">
        <f t="array" aca="1" ref="I32" ca="1">SUM(IF(_xlfn.UNIQUE(IFERROR(_xlfn._xlws.FILTER(
INDIRECT("'"&amp;$H$3&amp;"'!"&amp;$H$4&amp;"2:"&amp;$H$4&amp;$H$11),
(INDIRECT("'"&amp;$H$3&amp;"'!"&amp;$H$4&amp;"2:"&amp;$H$4&amp;$H$11)&lt;&gt;"")), ""))&lt;&gt;"",1,0))</f>
        <v>0</v>
      </c>
      <c r="K32" s="61" t="s">
        <v>44</v>
      </c>
      <c r="L32" s="60" cm="1">
        <f t="array" aca="1" ref="L32" ca="1">SUM(IF(_xlfn.UNIQUE(IFERROR(_xlfn._xlws.FILTER(
INDIRECT("'"&amp;$M$3&amp;"'!"&amp;$M$4&amp;"2:"&amp;$M$4&amp;$M$11),
(INDIRECT("'"&amp;$M$3&amp;"'!"&amp;$M$4&amp;"2:"&amp;$M$4&amp;$M$11)&lt;&gt;"") *
(INDIRECT("'"&amp;$M$3&amp;"'!"&amp;$M$8&amp;"2:"&amp;$M$8&amp;$M$11)="Yes") *
(INDIRECT("'"&amp;$M$3&amp;"'!"&amp;$M$6&amp;"2:"&amp;$M$6&amp;$M$11)="Chronic")), ""))&lt;&gt;"",1,0))</f>
        <v>0</v>
      </c>
      <c r="M32" s="60" cm="1">
        <f t="array" aca="1" ref="M32" ca="1">SUM(IF(_xlfn.UNIQUE(IFERROR(_xlfn._xlws.FILTER(
INDIRECT("'"&amp;$M$3&amp;"'!"&amp;$M$4&amp;"2:"&amp;$M$4&amp;$M$11),
(INDIRECT("'"&amp;$M$3&amp;"'!"&amp;$M$4&amp;"2:"&amp;$M$4&amp;$M$11)&lt;&gt;"") *
(INDIRECT("'"&amp;$M$3&amp;"'!"&amp;$M$8&amp;"2:"&amp;$M$8&amp;$M$11)="Yes") *
(INDIRECT("'"&amp;$M$3&amp;"'!"&amp;$M$6&amp;"2:"&amp;$M$6&amp;$M$11)&lt;&gt;"Chronic")), ""))&lt;&gt;"",1,0))</f>
        <v>0</v>
      </c>
      <c r="N32" s="60" cm="1">
        <f t="array" aca="1" ref="N32" ca="1">SUM(IF(_xlfn.UNIQUE(IFERROR(_xlfn._xlws.FILTER(
INDIRECT("'"&amp;$M$3&amp;"'!"&amp;$M$4&amp;"2:"&amp;$M$4&amp;$M$11),
(INDIRECT("'"&amp;$M$3&amp;"'!"&amp;$M$4&amp;"2:"&amp;$M$4&amp;$M$11)&lt;&gt;"") *
(INDIRECT("'"&amp;$M$3&amp;"'!"&amp;$M$8&amp;"2:"&amp;$M$8&amp;$M$11)="Yes")), ""))&lt;&gt;"",1,0))</f>
        <v>0</v>
      </c>
      <c r="P32" s="61" t="s">
        <v>44</v>
      </c>
      <c r="Q32" s="60" cm="1">
        <f t="array" aca="1" ref="Q32" ca="1">SUM(IF(_xlfn.UNIQUE(IFERROR(_xlfn._xlws.FILTER(
INDIRECT("'"&amp;$R$3&amp;"'!"&amp;$R$4&amp;"2:"&amp;$R$4&amp;$R$11),
(INDIRECT("'"&amp;$R$3&amp;"'!"&amp;$R$4&amp;"2:"&amp;$R$4&amp;$R$11)&lt;&gt;"") *
(INDIRECT("'"&amp;$R$3&amp;"'!"&amp;$R$8&amp;"2:"&amp;$R$8&amp;$R$11)&gt;=$R$9) *
(INDIRECT("'"&amp;$R$3&amp;"'!"&amp;$R$8&amp;"2:"&amp;$R$8&amp;$R$11)&lt;$R$10) *
(INDIRECT("'"&amp;$R$3&amp;"'!"&amp;$R$6&amp;"2:"&amp;$R$6&amp;$R$11)="Chronic")), ""))&lt;&gt;"",1,0))</f>
        <v>0</v>
      </c>
      <c r="R32" s="60" cm="1">
        <f t="array" aca="1" ref="R32" ca="1">SUM(IF(_xlfn.UNIQUE(IFERROR(_xlfn._xlws.FILTER(
INDIRECT("'"&amp;$R$3&amp;"'!"&amp;$R$4&amp;"2:"&amp;$R$4&amp;$R$11),
(INDIRECT("'"&amp;$R$3&amp;"'!"&amp;$R$4&amp;"2:"&amp;$R$4&amp;$R$11)&lt;&gt;"") *
(INDIRECT("'"&amp;$R$3&amp;"'!"&amp;$R$8&amp;"2:"&amp;$R$8&amp;$R$11)&gt;=$R$9) *
(INDIRECT("'"&amp;$R$3&amp;"'!"&amp;$R$8&amp;"2:"&amp;$R$8&amp;$R$11)&lt;$R$10) *
(INDIRECT("'"&amp;$R$3&amp;"'!"&amp;$R$6&amp;"2:"&amp;$R$6&amp;$R$11)&lt;&gt;"Chronic")), ""))&lt;&gt;"",1,0))</f>
        <v>0</v>
      </c>
      <c r="S32" s="60" cm="1">
        <f t="array" aca="1" ref="S32" ca="1">SUM(IF(_xlfn.UNIQUE(IFERROR(_xlfn._xlws.FILTER(
INDIRECT("'"&amp;$R$3&amp;"'!"&amp;$R$4&amp;"2:"&amp;$R$4&amp;$R$11),
(INDIRECT("'"&amp;$R$3&amp;"'!"&amp;$R$4&amp;"2:"&amp;$R$4&amp;$R$11)&lt;&gt;"") *
(INDIRECT("'"&amp;$R$3&amp;"'!"&amp;$R$8&amp;"2:"&amp;$R$8&amp;$R$11)&gt;=$R$9) *
(INDIRECT("'"&amp;$R$3&amp;"'!"&amp;$R$8&amp;"2:"&amp;$R$8&amp;$R$11)&lt;$R$10)), ""))&lt;&gt;"",1,0))</f>
        <v>0</v>
      </c>
      <c r="U32" s="61" t="s">
        <v>44</v>
      </c>
      <c r="V32" s="60" cm="1">
        <f t="array" aca="1" ref="V32" ca="1">SUM(IF(_xlfn.UNIQUE(IFERROR(_xlfn._xlws.FILTER(
INDIRECT("'"&amp;$W$3&amp;"'!"&amp;$W$4&amp;"2:"&amp;$W$4&amp;$W$11),
(INDIRECT("'"&amp;$W$3&amp;"'!"&amp;$W$4&amp;"2:"&amp;$W$4&amp;$W$11)&lt;&gt;"") *
(INDIRECT("'"&amp;$W$3&amp;"'!"&amp;$W$8&amp;"2:"&amp;$W$8&amp;$W$11)&gt;=$W$9) *
(INDIRECT("'"&amp;$W$3&amp;"'!"&amp;$W$8&amp;"2:"&amp;$W$8&amp;$W$11)&lt;$W$10) *
(INDIRECT("'"&amp;$W$3&amp;"'!"&amp;$W$6&amp;"2:"&amp;$W$6&amp;$W$11)="Chronic")), ""))&lt;&gt;"",1,0))</f>
        <v>0</v>
      </c>
      <c r="W32" s="60" cm="1">
        <f t="array" aca="1" ref="W32" ca="1">SUM(IF(_xlfn.UNIQUE(IFERROR(_xlfn._xlws.FILTER(
INDIRECT("'"&amp;$W$3&amp;"'!"&amp;$W$4&amp;"2:"&amp;$W$4&amp;$W$11),
(INDIRECT("'"&amp;$W$3&amp;"'!"&amp;$W$4&amp;"2:"&amp;$W$4&amp;$W$11)&lt;&gt;"") *
(INDIRECT("'"&amp;$W$3&amp;"'!"&amp;$W$8&amp;"2:"&amp;$W$8&amp;$W$11)&gt;=$W$9) *
(INDIRECT("'"&amp;$W$3&amp;"'!"&amp;$W$8&amp;"2:"&amp;$W$8&amp;$W$11)&lt;$W$10) *
(INDIRECT("'"&amp;$W$3&amp;"'!"&amp;$W$6&amp;"2:"&amp;$W$6&amp;$W$11)&lt;&gt;"Chronic")), ""))&lt;&gt;"",1,0))</f>
        <v>0</v>
      </c>
      <c r="X32" s="60" cm="1">
        <f t="array" aca="1" ref="X32" ca="1">SUM(IF(_xlfn.UNIQUE(IFERROR(_xlfn._xlws.FILTER(
INDIRECT("'"&amp;$W$3&amp;"'!"&amp;$W$4&amp;"2:"&amp;$W$4&amp;$W$11),
(INDIRECT("'"&amp;$W$3&amp;"'!"&amp;$W$4&amp;"2:"&amp;$W$4&amp;$W$11)&lt;&gt;"") *
(INDIRECT("'"&amp;$W$3&amp;"'!"&amp;$W$8&amp;"2:"&amp;$W$8&amp;$W$11)&gt;=$W$9) *
(INDIRECT("'"&amp;$W$3&amp;"'!"&amp;$W$8&amp;"2:"&amp;$W$8&amp;$W$11)&lt;$W$10)), ""))&lt;&gt;"",1,0))</f>
        <v>0</v>
      </c>
    </row>
    <row r="35" spans="1:5" ht="17" thickBot="1" x14ac:dyDescent="0.25">
      <c r="A35" s="59" t="s">
        <v>43</v>
      </c>
      <c r="B35" s="59"/>
      <c r="C35" s="59"/>
      <c r="D35" s="59"/>
    </row>
    <row r="36" spans="1:5" ht="45" x14ac:dyDescent="0.2">
      <c r="A36" s="58"/>
      <c r="B36" s="57" t="s">
        <v>42</v>
      </c>
      <c r="C36" s="56" t="s">
        <v>41</v>
      </c>
      <c r="D36" s="55" t="s">
        <v>40</v>
      </c>
      <c r="E36" s="54" t="s">
        <v>39</v>
      </c>
    </row>
    <row r="37" spans="1:5" ht="15" x14ac:dyDescent="0.2">
      <c r="A37" s="51" t="s">
        <v>38</v>
      </c>
      <c r="B37" s="53">
        <f ca="1">SUM(D16, D25, D31)</f>
        <v>0</v>
      </c>
      <c r="C37" s="53">
        <f ca="1">SUM(I16, I22, I25, I31)</f>
        <v>0</v>
      </c>
      <c r="D37" s="53">
        <f ca="1">SUM(S16, S22, S25, S31)</f>
        <v>0</v>
      </c>
      <c r="E37" s="52">
        <f ca="1">SUM(X16, X22, X25, X31)</f>
        <v>0</v>
      </c>
    </row>
    <row r="38" spans="1:5" ht="30" x14ac:dyDescent="0.2">
      <c r="A38" s="51" t="s">
        <v>37</v>
      </c>
      <c r="B38" s="50">
        <f ca="1">SUM(B16, B22, B25, B31)</f>
        <v>0</v>
      </c>
      <c r="C38" s="50">
        <f ca="1">SUM(G16, G22, G25, G31, L16, L22, L25, L31)</f>
        <v>0</v>
      </c>
      <c r="D38" s="50">
        <f ca="1">SUM(Q16, Q22, Q25, Q31)</f>
        <v>0</v>
      </c>
      <c r="E38" s="49">
        <f ca="1">SUM(V16, V22, V25, V31)</f>
        <v>0</v>
      </c>
    </row>
    <row r="39" spans="1:5" ht="15" x14ac:dyDescent="0.2">
      <c r="A39" s="51" t="s">
        <v>36</v>
      </c>
      <c r="B39" s="53">
        <f ca="1">SUM(B20, B23)</f>
        <v>0</v>
      </c>
      <c r="C39" s="53">
        <f ca="1">SUM(G20, G23, L20, L23)</f>
        <v>0</v>
      </c>
      <c r="D39" s="53">
        <f ca="1">SUM(Q20, Q23)</f>
        <v>0</v>
      </c>
      <c r="E39" s="52">
        <f ca="1">SUM(V20, V23)</f>
        <v>0</v>
      </c>
    </row>
    <row r="40" spans="1:5" ht="15" x14ac:dyDescent="0.2">
      <c r="A40" s="51" t="s">
        <v>35</v>
      </c>
      <c r="B40" s="50">
        <f ca="1">SUM(D20, D23, D16, D31)</f>
        <v>0</v>
      </c>
      <c r="C40" s="50">
        <f ca="1">SUM(I20, I23, I16, I31)</f>
        <v>0</v>
      </c>
      <c r="D40" s="50">
        <f ca="1">SUM(S20, S23, S16, S31)</f>
        <v>0</v>
      </c>
      <c r="E40" s="49">
        <f ca="1">SUM(X20, X23, X16, X31)</f>
        <v>0</v>
      </c>
    </row>
    <row r="41" spans="1:5" ht="15" x14ac:dyDescent="0.2">
      <c r="A41" s="51" t="s">
        <v>34</v>
      </c>
      <c r="B41" s="53" t="s">
        <v>32</v>
      </c>
      <c r="C41" s="53" t="s">
        <v>32</v>
      </c>
      <c r="D41" s="53" t="s">
        <v>32</v>
      </c>
      <c r="E41" s="52" t="s">
        <v>32</v>
      </c>
    </row>
    <row r="42" spans="1:5" ht="15" x14ac:dyDescent="0.2">
      <c r="A42" s="51" t="s">
        <v>33</v>
      </c>
      <c r="B42" s="50" t="s">
        <v>32</v>
      </c>
      <c r="C42" s="50" t="s">
        <v>32</v>
      </c>
      <c r="D42" s="50" t="s">
        <v>32</v>
      </c>
      <c r="E42" s="49" t="s">
        <v>32</v>
      </c>
    </row>
    <row r="43" spans="1:5" ht="15" x14ac:dyDescent="0.2">
      <c r="A43" s="48" t="s">
        <v>31</v>
      </c>
      <c r="B43" s="47">
        <f ca="1">D17</f>
        <v>0</v>
      </c>
      <c r="C43" s="47">
        <f ca="1">SUM(I17,N17)</f>
        <v>0</v>
      </c>
      <c r="D43" s="47">
        <f ca="1">S17</f>
        <v>0</v>
      </c>
      <c r="E43" s="46">
        <f ca="1">X17</f>
        <v>0</v>
      </c>
    </row>
    <row r="44" spans="1:5" ht="16" thickBot="1" x14ac:dyDescent="0.25">
      <c r="A44" s="45" t="s">
        <v>30</v>
      </c>
      <c r="B44" s="44">
        <f ca="1">D32</f>
        <v>0</v>
      </c>
      <c r="C44" s="44">
        <f ca="1">I32</f>
        <v>0</v>
      </c>
      <c r="D44" s="44">
        <f ca="1">S32</f>
        <v>0</v>
      </c>
      <c r="E44" s="43">
        <f ca="1">X32</f>
        <v>0</v>
      </c>
    </row>
  </sheetData>
  <sheetProtection sheet="1" objects="1" scenarios="1"/>
  <mergeCells count="80">
    <mergeCell ref="A1:D1"/>
    <mergeCell ref="F1:I1"/>
    <mergeCell ref="K1:N1"/>
    <mergeCell ref="P1:S1"/>
    <mergeCell ref="U1:X1"/>
    <mergeCell ref="A3:B3"/>
    <mergeCell ref="C3:D3"/>
    <mergeCell ref="F3:G3"/>
    <mergeCell ref="H3:I3"/>
    <mergeCell ref="K3:L3"/>
    <mergeCell ref="M3:N3"/>
    <mergeCell ref="P3:Q3"/>
    <mergeCell ref="R3:S3"/>
    <mergeCell ref="U3:V3"/>
    <mergeCell ref="W3:X3"/>
    <mergeCell ref="A4:B4"/>
    <mergeCell ref="C4:D4"/>
    <mergeCell ref="F4:G4"/>
    <mergeCell ref="H4:I4"/>
    <mergeCell ref="K4:L4"/>
    <mergeCell ref="M4:N4"/>
    <mergeCell ref="P4:Q4"/>
    <mergeCell ref="R4:S4"/>
    <mergeCell ref="U4:V4"/>
    <mergeCell ref="W4:X4"/>
    <mergeCell ref="A5:B5"/>
    <mergeCell ref="C5:D5"/>
    <mergeCell ref="F5:G5"/>
    <mergeCell ref="H5:I5"/>
    <mergeCell ref="K5:L5"/>
    <mergeCell ref="M5:N5"/>
    <mergeCell ref="P5:Q5"/>
    <mergeCell ref="R5:S5"/>
    <mergeCell ref="U5:V5"/>
    <mergeCell ref="W5:X5"/>
    <mergeCell ref="A6:B6"/>
    <mergeCell ref="C6:D6"/>
    <mergeCell ref="F6:G6"/>
    <mergeCell ref="H6:I6"/>
    <mergeCell ref="K6:L6"/>
    <mergeCell ref="M6:N6"/>
    <mergeCell ref="P6:Q6"/>
    <mergeCell ref="R6:S6"/>
    <mergeCell ref="U6:V6"/>
    <mergeCell ref="W6:X6"/>
    <mergeCell ref="A7:B7"/>
    <mergeCell ref="C7:D7"/>
    <mergeCell ref="F7:G7"/>
    <mergeCell ref="H7:I7"/>
    <mergeCell ref="K7:L7"/>
    <mergeCell ref="W8:X8"/>
    <mergeCell ref="P9:Q9"/>
    <mergeCell ref="R9:S9"/>
    <mergeCell ref="U9:V9"/>
    <mergeCell ref="W9:X9"/>
    <mergeCell ref="K8:L8"/>
    <mergeCell ref="M8:N8"/>
    <mergeCell ref="P8:Q8"/>
    <mergeCell ref="R8:S8"/>
    <mergeCell ref="U8:V8"/>
    <mergeCell ref="M11:N11"/>
    <mergeCell ref="P10:Q10"/>
    <mergeCell ref="R10:S10"/>
    <mergeCell ref="U10:V10"/>
    <mergeCell ref="W10:X10"/>
    <mergeCell ref="M7:N7"/>
    <mergeCell ref="P7:Q7"/>
    <mergeCell ref="R7:S7"/>
    <mergeCell ref="U7:V7"/>
    <mergeCell ref="W7:X7"/>
    <mergeCell ref="A35:D35"/>
    <mergeCell ref="P11:Q11"/>
    <mergeCell ref="R11:S11"/>
    <mergeCell ref="U11:V11"/>
    <mergeCell ref="W11:X11"/>
    <mergeCell ref="A11:B11"/>
    <mergeCell ref="C11:D11"/>
    <mergeCell ref="F11:G11"/>
    <mergeCell ref="H11:I11"/>
    <mergeCell ref="K11:L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B914F-2BA2-5841-B1AA-3F8214E59ED3}">
  <sheetPr>
    <tabColor rgb="FFFFC000"/>
  </sheetPr>
  <dimension ref="A1:AB44"/>
  <sheetViews>
    <sheetView zoomScale="120" zoomScaleNormal="120" workbookViewId="0">
      <selection activeCell="C6" sqref="C6:D7"/>
    </sheetView>
  </sheetViews>
  <sheetFormatPr baseColWidth="10" defaultColWidth="8.6640625" defaultRowHeight="14" x14ac:dyDescent="0.2"/>
  <cols>
    <col min="1" max="1" width="21" style="42" customWidth="1"/>
    <col min="2" max="2" width="10.6640625" style="42" customWidth="1"/>
    <col min="3" max="5" width="8.6640625" style="42"/>
    <col min="6" max="6" width="21" style="42" customWidth="1"/>
    <col min="7" max="10" width="8.6640625" style="42"/>
    <col min="11" max="11" width="21" style="42" customWidth="1"/>
    <col min="12" max="12" width="8.6640625" style="42"/>
    <col min="13" max="16" width="13.6640625" style="42" customWidth="1"/>
    <col min="17" max="17" width="2.5" style="42" customWidth="1"/>
    <col min="18" max="18" width="8.6640625" style="42" customWidth="1"/>
    <col min="19" max="22" width="13.6640625" style="42" customWidth="1"/>
    <col min="23" max="23" width="2.5" style="42" customWidth="1"/>
    <col min="24" max="24" width="8.6640625" style="42" customWidth="1"/>
    <col min="25" max="28" width="13.6640625" style="42" customWidth="1"/>
    <col min="29" max="16384" width="8.6640625" style="42"/>
  </cols>
  <sheetData>
    <row r="1" spans="1:28" s="75" customFormat="1" ht="22.25" customHeight="1" x14ac:dyDescent="0.2">
      <c r="A1" s="80" t="s">
        <v>81</v>
      </c>
      <c r="B1" s="80"/>
      <c r="C1" s="80"/>
      <c r="D1" s="80"/>
      <c r="F1" s="79" t="s">
        <v>80</v>
      </c>
      <c r="G1" s="79"/>
      <c r="H1" s="79"/>
      <c r="I1" s="79"/>
      <c r="K1" s="78" t="s">
        <v>79</v>
      </c>
      <c r="L1" s="78"/>
      <c r="M1" s="78"/>
      <c r="N1" s="78"/>
      <c r="O1" s="78"/>
      <c r="P1" s="78"/>
      <c r="Q1" s="78"/>
      <c r="R1" s="78"/>
      <c r="S1" s="78"/>
      <c r="T1" s="78"/>
      <c r="U1" s="78"/>
      <c r="V1" s="78"/>
      <c r="W1" s="78"/>
      <c r="X1" s="78"/>
      <c r="Y1" s="78"/>
      <c r="Z1" s="78"/>
      <c r="AA1" s="78"/>
      <c r="AB1" s="78"/>
    </row>
    <row r="2" spans="1:28" ht="4.25" customHeight="1" x14ac:dyDescent="0.2"/>
    <row r="3" spans="1:28" s="65" customFormat="1" ht="29.25" customHeight="1" x14ac:dyDescent="0.2">
      <c r="A3" s="71" t="s">
        <v>70</v>
      </c>
      <c r="B3" s="71"/>
      <c r="C3" s="74" t="s">
        <v>96</v>
      </c>
      <c r="D3" s="74"/>
      <c r="F3" s="71" t="s">
        <v>70</v>
      </c>
      <c r="G3" s="71"/>
      <c r="H3" s="74" t="s">
        <v>95</v>
      </c>
      <c r="I3" s="74"/>
      <c r="K3" s="93"/>
      <c r="L3" s="93"/>
      <c r="M3" s="93"/>
      <c r="N3" s="93"/>
      <c r="O3" s="93"/>
      <c r="P3" s="71" t="s">
        <v>70</v>
      </c>
      <c r="Q3" s="71"/>
      <c r="R3" s="71"/>
      <c r="S3" s="71"/>
      <c r="T3" s="71"/>
      <c r="U3" s="74" t="s">
        <v>94</v>
      </c>
      <c r="V3" s="74"/>
      <c r="W3" s="74"/>
      <c r="X3" s="93"/>
      <c r="Y3" s="93"/>
      <c r="Z3" s="93"/>
      <c r="AA3" s="93"/>
      <c r="AB3" s="93"/>
    </row>
    <row r="4" spans="1:28" ht="15" customHeight="1" x14ac:dyDescent="0.2">
      <c r="A4" s="71" t="s">
        <v>68</v>
      </c>
      <c r="B4" s="71"/>
      <c r="C4" s="74" t="s">
        <v>67</v>
      </c>
      <c r="D4" s="74"/>
      <c r="F4" s="71" t="s">
        <v>68</v>
      </c>
      <c r="G4" s="71"/>
      <c r="H4" s="74" t="s">
        <v>67</v>
      </c>
      <c r="I4" s="74"/>
      <c r="K4" s="91"/>
      <c r="L4" s="91"/>
      <c r="M4" s="91"/>
      <c r="N4" s="91"/>
      <c r="O4" s="91"/>
      <c r="P4" s="71" t="s">
        <v>68</v>
      </c>
      <c r="Q4" s="71"/>
      <c r="R4" s="71"/>
      <c r="S4" s="71"/>
      <c r="T4" s="71"/>
      <c r="U4" s="74" t="s">
        <v>67</v>
      </c>
      <c r="V4" s="74"/>
      <c r="W4" s="74"/>
      <c r="X4" s="91"/>
      <c r="Y4" s="91"/>
      <c r="Z4" s="91"/>
      <c r="AA4" s="91"/>
      <c r="AB4" s="91"/>
    </row>
    <row r="5" spans="1:28" ht="15" customHeight="1" x14ac:dyDescent="0.2">
      <c r="A5" s="71" t="s">
        <v>66</v>
      </c>
      <c r="B5" s="71"/>
      <c r="C5" s="74" t="s">
        <v>91</v>
      </c>
      <c r="D5" s="74"/>
      <c r="F5" s="71" t="s">
        <v>66</v>
      </c>
      <c r="G5" s="71"/>
      <c r="H5" s="74" t="s">
        <v>65</v>
      </c>
      <c r="I5" s="74"/>
      <c r="K5" s="91"/>
      <c r="L5" s="91"/>
      <c r="M5" s="91"/>
      <c r="N5" s="91"/>
      <c r="O5" s="91"/>
      <c r="P5" s="71" t="s">
        <v>66</v>
      </c>
      <c r="Q5" s="71"/>
      <c r="R5" s="71"/>
      <c r="S5" s="71"/>
      <c r="T5" s="71"/>
      <c r="U5" s="74" t="s">
        <v>93</v>
      </c>
      <c r="V5" s="74"/>
      <c r="W5" s="74"/>
      <c r="X5" s="91"/>
      <c r="Y5" s="91"/>
      <c r="Z5" s="91"/>
      <c r="AA5" s="91"/>
      <c r="AB5" s="91"/>
    </row>
    <row r="6" spans="1:28" ht="15" customHeight="1" x14ac:dyDescent="0.2">
      <c r="A6" s="71" t="s">
        <v>64</v>
      </c>
      <c r="B6" s="71"/>
      <c r="C6" s="74" t="s">
        <v>92</v>
      </c>
      <c r="D6" s="74"/>
      <c r="F6" s="71" t="s">
        <v>64</v>
      </c>
      <c r="G6" s="71"/>
      <c r="H6" s="74" t="s">
        <v>63</v>
      </c>
      <c r="I6" s="74"/>
      <c r="K6" s="91"/>
      <c r="L6" s="91"/>
      <c r="M6" s="91"/>
      <c r="N6" s="91"/>
      <c r="O6" s="91"/>
      <c r="P6" s="71" t="s">
        <v>64</v>
      </c>
      <c r="Q6" s="71"/>
      <c r="R6" s="71"/>
      <c r="S6" s="71"/>
      <c r="T6" s="71"/>
      <c r="U6" s="92" t="s">
        <v>63</v>
      </c>
      <c r="V6" s="92"/>
      <c r="W6" s="92"/>
      <c r="X6" s="91"/>
      <c r="Y6" s="91"/>
      <c r="Z6" s="91"/>
      <c r="AA6" s="91"/>
      <c r="AB6" s="91"/>
    </row>
    <row r="7" spans="1:28" ht="15" customHeight="1" x14ac:dyDescent="0.2">
      <c r="A7" s="71" t="s">
        <v>61</v>
      </c>
      <c r="B7" s="71"/>
      <c r="C7" s="74" t="s">
        <v>60</v>
      </c>
      <c r="D7" s="74"/>
      <c r="F7" s="71" t="s">
        <v>61</v>
      </c>
      <c r="G7" s="71"/>
      <c r="H7" s="74" t="s">
        <v>60</v>
      </c>
      <c r="I7" s="74"/>
      <c r="K7" s="91"/>
      <c r="L7" s="91"/>
      <c r="M7" s="91"/>
      <c r="N7" s="91"/>
      <c r="O7" s="91"/>
      <c r="P7" s="71" t="s">
        <v>61</v>
      </c>
      <c r="Q7" s="71"/>
      <c r="R7" s="71"/>
      <c r="S7" s="71"/>
      <c r="T7" s="71"/>
      <c r="U7" s="74" t="s">
        <v>91</v>
      </c>
      <c r="V7" s="74"/>
      <c r="W7" s="74"/>
      <c r="X7" s="91"/>
      <c r="Y7" s="91"/>
      <c r="Z7" s="91"/>
      <c r="AA7" s="91"/>
      <c r="AB7" s="91"/>
    </row>
    <row r="8" spans="1:28" ht="15" customHeight="1" x14ac:dyDescent="0.2">
      <c r="A8" s="73"/>
      <c r="B8" s="73"/>
      <c r="C8" s="72"/>
      <c r="D8" s="72"/>
      <c r="F8" s="73"/>
      <c r="G8" s="73"/>
      <c r="H8" s="72"/>
      <c r="I8" s="72"/>
      <c r="K8" s="91"/>
      <c r="L8" s="91"/>
      <c r="M8" s="91"/>
      <c r="N8" s="91"/>
      <c r="O8" s="91"/>
      <c r="P8" s="71" t="s">
        <v>90</v>
      </c>
      <c r="Q8" s="71"/>
      <c r="R8" s="71"/>
      <c r="S8" s="71"/>
      <c r="T8" s="71"/>
      <c r="U8" s="74" t="s">
        <v>89</v>
      </c>
      <c r="V8" s="74"/>
      <c r="W8" s="74"/>
      <c r="X8" s="91"/>
      <c r="Y8" s="91"/>
      <c r="Z8" s="91"/>
      <c r="AA8" s="91"/>
      <c r="AB8" s="91"/>
    </row>
    <row r="9" spans="1:28" ht="15" customHeight="1" x14ac:dyDescent="0.2">
      <c r="A9" s="73"/>
      <c r="B9" s="73"/>
      <c r="C9" s="72"/>
      <c r="D9" s="72"/>
      <c r="F9" s="73"/>
      <c r="G9" s="73"/>
      <c r="H9" s="72"/>
      <c r="I9" s="72"/>
      <c r="K9" s="91"/>
      <c r="L9" s="91"/>
      <c r="M9" s="91"/>
      <c r="N9" s="91"/>
      <c r="O9" s="91"/>
      <c r="P9" s="71" t="s">
        <v>88</v>
      </c>
      <c r="Q9" s="71"/>
      <c r="R9" s="71"/>
      <c r="S9" s="71"/>
      <c r="T9" s="71"/>
      <c r="U9" s="74" t="s">
        <v>87</v>
      </c>
      <c r="V9" s="74"/>
      <c r="W9" s="74"/>
      <c r="X9" s="91"/>
      <c r="Y9" s="91"/>
      <c r="Z9" s="91"/>
      <c r="AA9" s="91"/>
      <c r="AB9" s="91"/>
    </row>
    <row r="10" spans="1:28" ht="15" customHeight="1" x14ac:dyDescent="0.2">
      <c r="A10" s="69" t="s">
        <v>53</v>
      </c>
      <c r="B10" s="69"/>
      <c r="C10" s="68" t="e" cm="1">
        <f t="array" aca="1" ref="C10" ca="1">MAX((INDIRECT("'"&amp;$C$3&amp;"'!"&amp;$C$4&amp;":"&amp;$C$4)&lt;&gt;"")*(ROW(INDIRECT("'"&amp;$C$3&amp;"'!"&amp;$C$4&amp;":"&amp;$C$4))))</f>
        <v>#REF!</v>
      </c>
      <c r="D10" s="68"/>
      <c r="F10" s="69" t="s">
        <v>53</v>
      </c>
      <c r="G10" s="69"/>
      <c r="H10" s="68" t="e" cm="1">
        <f t="array" aca="1" ref="H10" ca="1">MAX((INDIRECT("'"&amp;$H$3&amp;"'!"&amp;$H$4&amp;":"&amp;$H$4)&lt;&gt;"")*(ROW(INDIRECT("'"&amp;$H$3&amp;"'!"&amp;$H$4&amp;":"&amp;$H$4))))</f>
        <v>#REF!</v>
      </c>
      <c r="I10" s="68"/>
      <c r="K10" s="90"/>
      <c r="L10" s="90"/>
      <c r="M10" s="90"/>
      <c r="N10" s="90"/>
      <c r="O10" s="90"/>
      <c r="P10" s="69" t="s">
        <v>53</v>
      </c>
      <c r="Q10" s="69"/>
      <c r="R10" s="69"/>
      <c r="S10" s="69"/>
      <c r="T10" s="69"/>
      <c r="U10" s="68" t="e" cm="1">
        <f t="array" aca="1" ref="U10" ca="1">MAX((INDIRECT("'"&amp;$U$3&amp;"'!"&amp;$U$4&amp;":"&amp;$U$4)&lt;&gt;"")*(ROW(INDIRECT("'"&amp;$U$3&amp;"'!"&amp;$U$4&amp;":"&amp;$U$4))))</f>
        <v>#REF!</v>
      </c>
      <c r="V10" s="68"/>
      <c r="W10" s="68"/>
      <c r="X10" s="90"/>
      <c r="Y10" s="90"/>
      <c r="Z10" s="90"/>
      <c r="AA10" s="90"/>
      <c r="AB10" s="90"/>
    </row>
    <row r="11" spans="1:28" ht="4.25" customHeight="1" x14ac:dyDescent="0.2"/>
    <row r="12" spans="1:28" ht="17.75" customHeight="1" x14ac:dyDescent="0.2">
      <c r="A12" s="89"/>
      <c r="B12" s="88" t="s">
        <v>52</v>
      </c>
      <c r="C12" s="88" t="s">
        <v>51</v>
      </c>
      <c r="D12" s="88" t="s">
        <v>44</v>
      </c>
      <c r="F12" s="89"/>
      <c r="G12" s="88" t="s">
        <v>52</v>
      </c>
      <c r="H12" s="88" t="s">
        <v>51</v>
      </c>
      <c r="I12" s="88" t="s">
        <v>44</v>
      </c>
      <c r="K12" s="87" t="s">
        <v>52</v>
      </c>
      <c r="L12" s="87"/>
      <c r="M12" s="87"/>
      <c r="N12" s="87"/>
      <c r="O12" s="87"/>
      <c r="P12" s="87"/>
      <c r="R12" s="86" t="s">
        <v>51</v>
      </c>
      <c r="S12" s="86"/>
      <c r="T12" s="86"/>
      <c r="U12" s="86"/>
      <c r="V12" s="86"/>
      <c r="X12" s="86" t="s">
        <v>44</v>
      </c>
      <c r="Y12" s="86"/>
      <c r="Z12" s="86"/>
      <c r="AA12" s="86"/>
      <c r="AB12" s="86"/>
    </row>
    <row r="13" spans="1:28" ht="40" customHeight="1" x14ac:dyDescent="0.2">
      <c r="A13" s="85"/>
      <c r="B13" s="84"/>
      <c r="C13" s="84"/>
      <c r="D13" s="83"/>
      <c r="F13" s="85"/>
      <c r="G13" s="84"/>
      <c r="H13" s="84"/>
      <c r="I13" s="83"/>
      <c r="K13" s="82"/>
      <c r="L13" s="67" t="s">
        <v>86</v>
      </c>
      <c r="M13" s="66" t="s">
        <v>85</v>
      </c>
      <c r="N13" s="66" t="s">
        <v>84</v>
      </c>
      <c r="O13" s="66" t="s">
        <v>83</v>
      </c>
      <c r="P13" s="66" t="s">
        <v>82</v>
      </c>
      <c r="R13" s="67" t="s">
        <v>86</v>
      </c>
      <c r="S13" s="66" t="s">
        <v>85</v>
      </c>
      <c r="T13" s="66" t="s">
        <v>84</v>
      </c>
      <c r="U13" s="66" t="s">
        <v>83</v>
      </c>
      <c r="V13" s="66" t="s">
        <v>82</v>
      </c>
      <c r="X13" s="67" t="s">
        <v>86</v>
      </c>
      <c r="Y13" s="66" t="s">
        <v>85</v>
      </c>
      <c r="Z13" s="66" t="s">
        <v>84</v>
      </c>
      <c r="AA13" s="66" t="s">
        <v>83</v>
      </c>
      <c r="AB13" s="66" t="s">
        <v>82</v>
      </c>
    </row>
    <row r="14" spans="1:28" ht="15" customHeight="1" x14ac:dyDescent="0.2">
      <c r="A14" s="64" t="s">
        <v>33</v>
      </c>
      <c r="B14" s="63" cm="1">
        <f t="array" aca="1" ref="B14" ca="1">SUM(IF(_xlfn.UNIQUE(IFERROR(_xlfn._xlws.FILTER(
INDIRECT("'"&amp;$C$3&amp;"'!"&amp;$C$4&amp;"2:"&amp;$C$4&amp;$C$10),
(INDIRECT("'"&amp;$C$3&amp;"'!"&amp;$C$4&amp;"2:"&amp;$C$4&amp;$C$10)&lt;&gt;"") *
(INDIRECT("'"&amp;$C$3&amp;"'!"&amp;$C$5&amp;"2:"&amp;$C$5&amp;$C$10)="Families") *
(INDIRECT("'"&amp;$C$3&amp;"'!"&amp;$C$6&amp;"2:"&amp;$C$6&amp;$C$10)="Chronic")), ""))&lt;&gt;"",1,0))</f>
        <v>0</v>
      </c>
      <c r="C14" s="63" cm="1">
        <f t="array" aca="1" ref="C14" ca="1">SUM(IF(_xlfn.UNIQUE(IFERROR(_xlfn._xlws.FILTER(
INDIRECT("'"&amp;$C$3&amp;"'!"&amp;$C$4&amp;"2:"&amp;$C$4&amp;$C$10),
(INDIRECT("'"&amp;$C$3&amp;"'!"&amp;$C$4&amp;"2:"&amp;$C$4&amp;$C$10)&lt;&gt;"") *
(INDIRECT("'"&amp;$C$3&amp;"'!"&amp;$C$5&amp;"2:"&amp;$C$5&amp;$C$10)="Families") *
(INDIRECT("'"&amp;$C$3&amp;"'!"&amp;$C$6&amp;"2:"&amp;$C$6&amp;$C$10)&lt;&gt;"Chronic")), ""))&lt;&gt;"",1,0))</f>
        <v>0</v>
      </c>
      <c r="D14" s="63" cm="1">
        <f t="array" aca="1" ref="D14" ca="1">SUM(IF(_xlfn.UNIQUE(IFERROR(_xlfn._xlws.FILTER(
INDIRECT("'"&amp;$C$3&amp;"'!"&amp;$C$4&amp;"2:"&amp;$C$4&amp;$C$10),
(INDIRECT("'"&amp;$C$3&amp;"'!"&amp;$C$4&amp;"2:"&amp;$C$4&amp;$C$10)&lt;&gt;"") *
(INDIRECT("'"&amp;$C$3&amp;"'!"&amp;$C$5&amp;"2:"&amp;$C$5&amp;$C$10)="Families")), ""))&lt;&gt;"",1,0))</f>
        <v>0</v>
      </c>
      <c r="F14" s="64" t="s">
        <v>33</v>
      </c>
      <c r="G14" s="63" cm="1">
        <f t="array" aca="1" ref="G14" ca="1">SUM(IF(_xlfn.UNIQUE(IFERROR(_xlfn._xlws.FILTER(
INDIRECT("'"&amp;$H$3&amp;"'!"&amp;$H$4&amp;"2:"&amp;$H$4&amp;$H$10),
(INDIRECT("'"&amp;$H$3&amp;"'!"&amp;$H$4&amp;"2:"&amp;$H$4&amp;$H$10)&lt;&gt;"") *
(INDIRECT("'"&amp;$H$3&amp;"'!"&amp;$H$5&amp;"2:"&amp;$H$5&amp;$H$10)="Families") *
(INDIRECT("'"&amp;$H$3&amp;"'!"&amp;$H$6&amp;"2:"&amp;$H$6&amp;$H$10)="Chronic")), ""))&lt;&gt;"",1,0))</f>
        <v>0</v>
      </c>
      <c r="H14" s="63" cm="1">
        <f t="array" aca="1" ref="H14" ca="1">SUM(IF(_xlfn.UNIQUE(IFERROR(_xlfn._xlws.FILTER(
INDIRECT("'"&amp;$H$3&amp;"'!"&amp;$H$4&amp;"2:"&amp;$H$4&amp;$H$10),
(INDIRECT("'"&amp;$H$3&amp;"'!"&amp;$H$4&amp;"2:"&amp;$H$4&amp;$H$10)&lt;&gt;"") *
(INDIRECT("'"&amp;$H$3&amp;"'!"&amp;$H$5&amp;"2:"&amp;$H$5&amp;$H$10)="Families") *
(INDIRECT("'"&amp;$H$3&amp;"'!"&amp;$H$6&amp;"2:"&amp;$H$6&amp;$H$10)&lt;&gt;"Chronic")), ""))&lt;&gt;"",1,0))</f>
        <v>0</v>
      </c>
      <c r="I14" s="63" cm="1">
        <f t="array" aca="1" ref="I14" ca="1">SUM(IF(_xlfn.UNIQUE(IFERROR(_xlfn._xlws.FILTER(
INDIRECT("'"&amp;$H$3&amp;"'!"&amp;$H$4&amp;"2:"&amp;$H$4&amp;$H$10),
(INDIRECT("'"&amp;$H$3&amp;"'!"&amp;$H$4&amp;"2:"&amp;$H$4&amp;$H$10)&lt;&gt;"") *
(INDIRECT("'"&amp;$H$3&amp;"'!"&amp;$H$5&amp;"2:"&amp;$H$5&amp;$H$10)="Families")), ""))&lt;&gt;"",1,0))</f>
        <v>0</v>
      </c>
      <c r="K14" s="64" t="s">
        <v>33</v>
      </c>
      <c r="L14" s="63" cm="1">
        <f t="array" aca="1" ref="L14" ca="1">SUM(IF(_xlfn.UNIQUE(IFERROR(_xlfn._xlws.FILTER(
INDIRECT("'"&amp;$U$3&amp;"'!"&amp;$U$4&amp;"2:"&amp;$U$4&amp;$U$10),
(INDIRECT("'"&amp;$U$3&amp;"'!"&amp;$U$4&amp;"2:"&amp;$U$4&amp;$U$10)&lt;&gt;"") *
(INDIRECT("'"&amp;$U$3&amp;"'!"&amp;$U$5&amp;"2:"&amp;$U$5&amp;$U$10)="Families") *
(INDIRECT("'"&amp;$U$3&amp;"'!"&amp;$U$6&amp;"2:"&amp;$U$6&amp;$U$10)="Chronic")), ""))&lt;&gt;"",1,0))</f>
        <v>0</v>
      </c>
      <c r="M14" s="63" t="e">
        <f ca="1">SUMIFS(
INDIRECT("'"&amp;$U$3&amp;"'!"&amp;$U$8&amp;"2:"&amp;$U$8&amp;$U$10),
INDIRECT("'"&amp;$U$3&amp;"'!"&amp;$U$4&amp;"2:"&amp;$U$4&amp;$U$10), "&lt;&gt;''",
INDIRECT("'"&amp;$U$3&amp;"'!"&amp;$U$5&amp;"2:"&amp;$U$5&amp;$U$10), "Families",
INDIRECT("'"&amp;$U$3&amp;"'!"&amp;$U$6&amp;"2:"&amp;$U$6&amp;$U$10), "Chronic")</f>
        <v>#REF!</v>
      </c>
      <c r="N14" s="63" t="str" cm="1">
        <f t="array" aca="1" ref="N14:N32" ca="1">IFERROR($M$14:$M$32/$L$14:$L$32, "")</f>
        <v/>
      </c>
      <c r="O14" s="63" t="e">
        <f ca="1">SUMIFS(
INDIRECT("'"&amp;$U$3&amp;"'!"&amp;$U$9&amp;"2:"&amp;$U$9&amp;$U$10),
INDIRECT("'"&amp;$U$3&amp;"'!"&amp;$U$4&amp;"2:"&amp;$U$4&amp;$U$10), "&lt;&gt;''",
INDIRECT("'"&amp;$U$3&amp;"'!"&amp;$U$5&amp;"2:"&amp;$U$5&amp;$U$10), "Families",
INDIRECT("'"&amp;$U$3&amp;"'!"&amp;$U$6&amp;"2:"&amp;$U$6&amp;$U$10), "Chronic")</f>
        <v>#REF!</v>
      </c>
      <c r="P14" s="63" t="str" cm="1">
        <f t="array" aca="1" ref="P14:P32" ca="1">IFERROR($O$14:$O$32/$L$14:$L$32, "")</f>
        <v/>
      </c>
      <c r="R14" s="63" cm="1">
        <f t="array" aca="1" ref="R14" ca="1">SUM(IF(_xlfn.UNIQUE(IFERROR(_xlfn._xlws.FILTER(
INDIRECT("'"&amp;$U$3&amp;"'!"&amp;$U$4&amp;"2:"&amp;$U$4&amp;$U$10),
(INDIRECT("'"&amp;$U$3&amp;"'!"&amp;$U$4&amp;"2:"&amp;$U$4&amp;$U$10)&lt;&gt;"") *
(INDIRECT("'"&amp;$U$3&amp;"'!"&amp;$U$5&amp;"2:"&amp;$U$5&amp;$U$10)="Families") *
(INDIRECT("'"&amp;$U$3&amp;"'!"&amp;$U$6&amp;"2:"&amp;$U$6&amp;$U$10)&lt;&gt;"Chronic")), ""))&lt;&gt;"",1,0))</f>
        <v>0</v>
      </c>
      <c r="S14" s="63" t="e">
        <f ca="1">SUMIFS(
INDIRECT("'"&amp;$U$3&amp;"'!"&amp;$U$8&amp;"2:"&amp;$U$8&amp;$U$10),
INDIRECT("'"&amp;$U$3&amp;"'!"&amp;$U$4&amp;"2:"&amp;$U$4&amp;$U$10), "&lt;&gt;''",
INDIRECT("'"&amp;$U$3&amp;"'!"&amp;$U$5&amp;"2:"&amp;$U$5&amp;$U$10), "Families",
INDIRECT("'"&amp;$U$3&amp;"'!"&amp;$U$6&amp;"2:"&amp;$U$6&amp;$U$10), "&lt;&gt;'Chronic'")</f>
        <v>#REF!</v>
      </c>
      <c r="T14" s="63" t="str" cm="1">
        <f t="array" aca="1" ref="T14:T32" ca="1">IFERROR($S$14:$S$32/$R$14:$R$32, "")</f>
        <v/>
      </c>
      <c r="U14" s="63" t="e">
        <f ca="1">SUMIFS(
INDIRECT("'"&amp;$U$3&amp;"'!"&amp;$U$9&amp;"2:"&amp;$U$9&amp;$U$10),
INDIRECT("'"&amp;$U$3&amp;"'!"&amp;$U$4&amp;"2:"&amp;$U$4&amp;$U$10), "&lt;&gt;''",
INDIRECT("'"&amp;$U$3&amp;"'!"&amp;$U$5&amp;"2:"&amp;$U$5&amp;$U$10), "Families",
INDIRECT("'"&amp;$U$3&amp;"'!"&amp;$U$6&amp;"2:"&amp;$U$6&amp;$U$10), "&lt;&gt;'Chronic'")</f>
        <v>#REF!</v>
      </c>
      <c r="V14" s="63" t="str" cm="1">
        <f t="array" aca="1" ref="V14:V32" ca="1">IFERROR($U$14:$U$32/$R$14:$R$32, "")</f>
        <v/>
      </c>
      <c r="X14" s="63" cm="1">
        <f t="array" aca="1" ref="X14" ca="1">SUM(IF(_xlfn.UNIQUE(IFERROR(_xlfn._xlws.FILTER(
INDIRECT("'"&amp;$U$3&amp;"'!"&amp;$U$4&amp;"2:"&amp;$U$4&amp;$U$10),
(INDIRECT("'"&amp;$U$3&amp;"'!"&amp;$U$4&amp;"2:"&amp;$U$4&amp;$U$10)&lt;&gt;"") *
(INDIRECT("'"&amp;$U$3&amp;"'!"&amp;$U$5&amp;"2:"&amp;$U$5&amp;$U$10)="Families")), ""))&lt;&gt;"",1,0))</f>
        <v>0</v>
      </c>
      <c r="Y14" s="63" t="e">
        <f ca="1">SUMIFS(
INDIRECT("'"&amp;$U$3&amp;"'!"&amp;$U$8&amp;"2:"&amp;$U$8&amp;$U$10),
INDIRECT("'"&amp;$U$3&amp;"'!"&amp;$U$4&amp;"2:"&amp;$U$4&amp;$U$10), "&lt;&gt;''",
INDIRECT("'"&amp;$U$3&amp;"'!"&amp;$U$5&amp;"2:"&amp;$U$5&amp;$U$10), "Families")</f>
        <v>#REF!</v>
      </c>
      <c r="Z14" s="63" t="str" cm="1">
        <f t="array" aca="1" ref="Z14:Z32" ca="1">IFERROR($Y$14:$Y$32/$X$14:$X$32, "")</f>
        <v/>
      </c>
      <c r="AA14" s="63" t="e">
        <f ca="1">SUMIFS(
INDIRECT("'"&amp;$U$3&amp;"'!"&amp;$U$9&amp;"2:"&amp;$U$9&amp;$U$10),
INDIRECT("'"&amp;$U$3&amp;"'!"&amp;$U$4&amp;"2:"&amp;$U$4&amp;$U$10), "&lt;&gt;''",
INDIRECT("'"&amp;$U$3&amp;"'!"&amp;$U$5&amp;"2:"&amp;$U$5&amp;$U$10), "Families")</f>
        <v>#REF!</v>
      </c>
      <c r="AB14" s="63" t="str" cm="1">
        <f t="array" aca="1" ref="AB14:AB32" ca="1">IFERROR($AA$14:$AA$32/$X$14:$X$32, "")</f>
        <v/>
      </c>
    </row>
    <row r="15" spans="1:28" ht="15" customHeight="1" x14ac:dyDescent="0.2">
      <c r="A15" s="42" t="s">
        <v>46</v>
      </c>
      <c r="B15" s="62" cm="1">
        <f t="array" aca="1" ref="B15" ca="1">SUM(IF(_xlfn.UNIQUE(IFERROR(_xlfn._xlws.FILTER(
INDIRECT("'"&amp;$C$3&amp;"'!"&amp;$C$4&amp;"2:"&amp;$C$4&amp;$C$10),
(INDIRECT("'"&amp;$C$3&amp;"'!"&amp;$C$4&amp;"2:"&amp;$C$4&amp;$C$10)&lt;&gt;"") *
(INDIRECT("'"&amp;$C$3&amp;"'!"&amp;$C$5&amp;"2:"&amp;$C$5&amp;$C$10)="Families") *
(INDIRECT("'"&amp;$C$3&amp;"'!"&amp;$C$6&amp;"2:"&amp;$C$6&amp;$C$10)="Chronic") *
(INDIRECT("'"&amp;$C$3&amp;"'!"&amp;$C$7&amp;"2:"&amp;$C$7&amp;$C$10)&lt;&gt;"Yes (HUD)")), ""))&lt;&gt;"",1,0))</f>
        <v>0</v>
      </c>
      <c r="C15" s="62" cm="1">
        <f t="array" aca="1" ref="C15" ca="1">SUM(IF(_xlfn.UNIQUE(IFERROR(_xlfn._xlws.FILTER(
INDIRECT("'"&amp;$C$3&amp;"'!"&amp;$C$4&amp;"2:"&amp;$C$4&amp;$C$10),
(INDIRECT("'"&amp;$C$3&amp;"'!"&amp;$C$4&amp;"2:"&amp;$C$4&amp;$C$10)&lt;&gt;"") *
(INDIRECT("'"&amp;$C$3&amp;"'!"&amp;$C$5&amp;"2:"&amp;$C$5&amp;$C$10)="Families") *
(INDIRECT("'"&amp;$C$3&amp;"'!"&amp;$C$6&amp;"2:"&amp;$C$6&amp;$C$10)&lt;&gt;"Chronic") *
(INDIRECT("'"&amp;$C$3&amp;"'!"&amp;$C$7&amp;"2:"&amp;$C$7&amp;$C$10)&lt;&gt;"Yes (HUD)")), ""))&lt;&gt;"",1,0))</f>
        <v>0</v>
      </c>
      <c r="D15" s="62" cm="1">
        <f t="array" aca="1" ref="D15" ca="1">SUM(IF(_xlfn.UNIQUE(IFERROR(_xlfn._xlws.FILTER(
INDIRECT("'"&amp;$C$3&amp;"'!"&amp;$C$4&amp;"2:"&amp;$C$4&amp;$C$10),
(INDIRECT("'"&amp;$C$3&amp;"'!"&amp;$C$4&amp;"2:"&amp;$C$4&amp;$C$10)&lt;&gt;"") *
(INDIRECT("'"&amp;$C$3&amp;"'!"&amp;$C$5&amp;"2:"&amp;$C$5&amp;$C$10)="Families") *
(INDIRECT("'"&amp;$C$3&amp;"'!"&amp;$C$7&amp;"2:"&amp;$C$7&amp;$C$10)&lt;&gt;"Yes (HUD)")), ""))&lt;&gt;"",1,0))</f>
        <v>0</v>
      </c>
      <c r="F15" s="42" t="s">
        <v>46</v>
      </c>
      <c r="G15" s="62" cm="1">
        <f t="array" aca="1" ref="G15" ca="1">SUM(IF(_xlfn.UNIQUE(IFERROR(_xlfn._xlws.FILTER(
INDIRECT("'"&amp;$H$3&amp;"'!"&amp;$H$4&amp;"2:"&amp;$H$4&amp;$H$10),
(INDIRECT("'"&amp;$H$3&amp;"'!"&amp;$H$4&amp;"2:"&amp;$H$4&amp;$H$10)&lt;&gt;"") *
(INDIRECT("'"&amp;$H$3&amp;"'!"&amp;$H$5&amp;"2:"&amp;$H$5&amp;$H$10)="Families") *
(INDIRECT("'"&amp;$H$3&amp;"'!"&amp;$H$6&amp;"2:"&amp;$H$6&amp;$H$10)="Chronic") *
(INDIRECT("'"&amp;$H$3&amp;"'!"&amp;$H$7&amp;"2:"&amp;$H$7&amp;$H$10)&lt;&gt;"Yes (HUD)")), ""))&lt;&gt;"",1,0))</f>
        <v>0</v>
      </c>
      <c r="H15" s="62" cm="1">
        <f t="array" aca="1" ref="H15" ca="1">SUM(IF(_xlfn.UNIQUE(IFERROR(_xlfn._xlws.FILTER(
INDIRECT("'"&amp;$H$3&amp;"'!"&amp;$H$4&amp;"2:"&amp;$H$4&amp;$H$10),
(INDIRECT("'"&amp;$H$3&amp;"'!"&amp;$H$4&amp;"2:"&amp;$H$4&amp;$H$10)&lt;&gt;"") *
(INDIRECT("'"&amp;$H$3&amp;"'!"&amp;$H$5&amp;"2:"&amp;$H$5&amp;$H$10)="Families") *
(INDIRECT("'"&amp;$H$3&amp;"'!"&amp;$H$6&amp;"2:"&amp;$H$6&amp;$H$10)&lt;&gt;"Chronic") *
(INDIRECT("'"&amp;$H$3&amp;"'!"&amp;$H$7&amp;"2:"&amp;$H$7&amp;$H$10)&lt;&gt;"Yes (HUD)")), ""))&lt;&gt;"",1,0))</f>
        <v>0</v>
      </c>
      <c r="I15" s="62" cm="1">
        <f t="array" aca="1" ref="I15" ca="1">SUM(IF(_xlfn.UNIQUE(IFERROR(_xlfn._xlws.FILTER(
INDIRECT("'"&amp;$H$3&amp;"'!"&amp;$H$4&amp;"2:"&amp;$H$4&amp;$H$10),
(INDIRECT("'"&amp;$H$3&amp;"'!"&amp;$H$4&amp;"2:"&amp;$H$4&amp;$H$10)&lt;&gt;"") *
(INDIRECT("'"&amp;$H$3&amp;"'!"&amp;$H$5&amp;"2:"&amp;$H$5&amp;$H$10)="Families") *
(INDIRECT("'"&amp;$H$3&amp;"'!"&amp;$H$7&amp;"2:"&amp;$H$7&amp;$H$10)&lt;&gt;"Yes (HUD)")), ""))&lt;&gt;"",1,0))</f>
        <v>0</v>
      </c>
      <c r="K15" s="42" t="s">
        <v>46</v>
      </c>
      <c r="L15" s="62" cm="1">
        <f t="array" aca="1" ref="L15" ca="1">SUM(IF(_xlfn.UNIQUE(IFERROR(_xlfn._xlws.FILTER(
INDIRECT("'"&amp;$U$3&amp;"'!"&amp;$U$4&amp;"2:"&amp;$U$4&amp;$U$10),
(INDIRECT("'"&amp;$U$3&amp;"'!"&amp;$U$4&amp;"2:"&amp;$U$4&amp;$U$10)&lt;&gt;"") *
(INDIRECT("'"&amp;$U$3&amp;"'!"&amp;$U$5&amp;"2:"&amp;$U$5&amp;$U$10)="Families") *
(INDIRECT("'"&amp;$U$3&amp;"'!"&amp;$U$6&amp;"2:"&amp;$U$6&amp;$U$10)="Chronic") *
(INDIRECT("'"&amp;$U$3&amp;"'!"&amp;$U$7&amp;"2:"&amp;$U$7&amp;$U$10)&lt;&gt;"Yes (HUD)")), ""))&lt;&gt;"",1,0))</f>
        <v>0</v>
      </c>
      <c r="M15" s="62" t="e">
        <f ca="1">SUMIFS(
INDIRECT("'"&amp;$U$3&amp;"'!"&amp;$U$8&amp;"2:"&amp;$U$8&amp;$U$10),
INDIRECT("'"&amp;$U$3&amp;"'!"&amp;$U$4&amp;"2:"&amp;$U$4&amp;$U$10), "&lt;&gt;''",
INDIRECT("'"&amp;$U$3&amp;"'!"&amp;$U$5&amp;"2:"&amp;$U$5&amp;$U$10), "Families",
INDIRECT("'"&amp;$U$3&amp;"'!"&amp;$U$6&amp;"2:"&amp;$U$6&amp;$U$10), "Chronic",
INDIRECT("'"&amp;$U$3&amp;"'!"&amp;$U$7&amp;"2:"&amp;$U$7&amp;$U$10), "&lt;&gt;'Yes (HUD)'")</f>
        <v>#REF!</v>
      </c>
      <c r="N15" s="62" t="str">
        <f ca="1"/>
        <v/>
      </c>
      <c r="O15" s="62" t="e">
        <f ca="1">SUMIFS(
INDIRECT("'"&amp;$U$3&amp;"'!"&amp;$U$9&amp;"2:"&amp;$U$9&amp;$U$10),
INDIRECT("'"&amp;$U$3&amp;"'!"&amp;$U$4&amp;"2:"&amp;$U$4&amp;$U$10), "&lt;&gt;''",
INDIRECT("'"&amp;$U$3&amp;"'!"&amp;$U$5&amp;"2:"&amp;$U$5&amp;$U$10), "Families",
INDIRECT("'"&amp;$U$3&amp;"'!"&amp;$U$6&amp;"2:"&amp;$U$6&amp;$U$10), "Chronic",
INDIRECT("'"&amp;$U$3&amp;"'!"&amp;$U$7&amp;"2:"&amp;$U$7&amp;$U$10), "&lt;&gt;'Yes (HUD)'")</f>
        <v>#REF!</v>
      </c>
      <c r="P15" s="62" t="str">
        <f ca="1"/>
        <v/>
      </c>
      <c r="R15" s="62" cm="1">
        <f t="array" aca="1" ref="R15" ca="1">SUM(IF(_xlfn.UNIQUE(IFERROR(_xlfn._xlws.FILTER(
INDIRECT("'"&amp;$U$3&amp;"'!"&amp;$U$4&amp;"2:"&amp;$U$4&amp;$U$10),
(INDIRECT("'"&amp;$U$3&amp;"'!"&amp;$U$4&amp;"2:"&amp;$U$4&amp;$U$10)&lt;&gt;"") *
(INDIRECT("'"&amp;$U$3&amp;"'!"&amp;$U$5&amp;"2:"&amp;$U$5&amp;$U$10)="Families") *
(INDIRECT("'"&amp;$U$3&amp;"'!"&amp;$U$6&amp;"2:"&amp;$U$6&amp;$U$10)&lt;&gt;"Chronic") *
(INDIRECT("'"&amp;$U$3&amp;"'!"&amp;$U$7&amp;"2:"&amp;$U$7&amp;$U$10)&lt;&gt;"Yes (HUD)")), ""))&lt;&gt;"",1,0))</f>
        <v>0</v>
      </c>
      <c r="S15" s="62" t="e">
        <f ca="1">SUMIFS(
INDIRECT("'"&amp;$U$3&amp;"'!"&amp;$U$8&amp;"2:"&amp;$U$8&amp;$U$10),
INDIRECT("'"&amp;$U$3&amp;"'!"&amp;$U$4&amp;"2:"&amp;$U$4&amp;$U$10), "&lt;&gt;''",
INDIRECT("'"&amp;$U$3&amp;"'!"&amp;$U$5&amp;"2:"&amp;$U$5&amp;$U$10), "Families",
INDIRECT("'"&amp;$U$3&amp;"'!"&amp;$U$6&amp;"2:"&amp;$U$6&amp;$U$10), "&lt;&gt;'Chronic'",
INDIRECT("'"&amp;$U$3&amp;"'!"&amp;$U$7&amp;"2:"&amp;$U$7&amp;$U$10), "&lt;&gt;'Yes (HUD)'")</f>
        <v>#REF!</v>
      </c>
      <c r="T15" s="62" t="str">
        <f ca="1"/>
        <v/>
      </c>
      <c r="U15" s="62" t="e">
        <f ca="1">SUMIFS(
INDIRECT("'"&amp;$U$3&amp;"'!"&amp;$U$9&amp;"2:"&amp;$U$9&amp;$U$10),
INDIRECT("'"&amp;$U$3&amp;"'!"&amp;$U$4&amp;"2:"&amp;$U$4&amp;$U$10), "&lt;&gt;''",
INDIRECT("'"&amp;$U$3&amp;"'!"&amp;$U$5&amp;"2:"&amp;$U$5&amp;$U$10), "Families",
INDIRECT("'"&amp;$U$3&amp;"'!"&amp;$U$6&amp;"2:"&amp;$U$6&amp;$U$10), "&lt;&gt;'Chronic'",
INDIRECT("'"&amp;$U$3&amp;"'!"&amp;$U$7&amp;"2:"&amp;$U$7&amp;$U$10), "&lt;&gt;'Yes (HUD)'")</f>
        <v>#REF!</v>
      </c>
      <c r="V15" s="62" t="str">
        <f ca="1"/>
        <v/>
      </c>
      <c r="X15" s="62" cm="1">
        <f t="array" aca="1" ref="X15" ca="1">SUM(IF(_xlfn.UNIQUE(IFERROR(_xlfn._xlws.FILTER(
INDIRECT("'"&amp;$U$3&amp;"'!"&amp;$U$4&amp;"2:"&amp;$U$4&amp;$U$10),
(INDIRECT("'"&amp;$U$3&amp;"'!"&amp;$U$4&amp;"2:"&amp;$U$4&amp;$U$10)&lt;&gt;"") *
(INDIRECT("'"&amp;$U$3&amp;"'!"&amp;$U$5&amp;"2:"&amp;$U$5&amp;$U$10)="Families") *
(INDIRECT("'"&amp;$U$3&amp;"'!"&amp;$U$7&amp;"2:"&amp;$U$7&amp;$U$10)&lt;&gt;"Yes (HUD)")), ""))&lt;&gt;"",1,0))</f>
        <v>0</v>
      </c>
      <c r="Y15" s="62" t="e">
        <f ca="1">SUMIFS(
INDIRECT("'"&amp;$U$3&amp;"'!"&amp;$U$8&amp;"2:"&amp;$U$8&amp;$U$10),
INDIRECT("'"&amp;$U$3&amp;"'!"&amp;$U$4&amp;"2:"&amp;$U$4&amp;$U$10), "&lt;&gt;''",
INDIRECT("'"&amp;$U$3&amp;"'!"&amp;$U$5&amp;"2:"&amp;$U$5&amp;$U$10), "Families",
INDIRECT("'"&amp;$U$3&amp;"'!"&amp;$U$7&amp;"2:"&amp;$U$7&amp;$U$10), "&lt;&gt;'Yes (HUD)'")</f>
        <v>#REF!</v>
      </c>
      <c r="Z15" s="62" t="str">
        <f ca="1"/>
        <v/>
      </c>
      <c r="AA15" s="62" t="e">
        <f ca="1">SUMIFS(
INDIRECT("'"&amp;$U$3&amp;"'!"&amp;$U$9&amp;"2:"&amp;$U$9&amp;$U$10),
INDIRECT("'"&amp;$U$3&amp;"'!"&amp;$U$4&amp;"2:"&amp;$U$4&amp;$U$10), "&lt;&gt;''",
INDIRECT("'"&amp;$U$3&amp;"'!"&amp;$U$5&amp;"2:"&amp;$U$5&amp;$U$10), "Families",
INDIRECT("'"&amp;$U$3&amp;"'!"&amp;$U$7&amp;"2:"&amp;$U$7&amp;$U$10), "&lt;&gt;'Yes (HUD)'")</f>
        <v>#REF!</v>
      </c>
      <c r="AB15" s="62" t="str">
        <f ca="1"/>
        <v/>
      </c>
    </row>
    <row r="16" spans="1:28" ht="15" customHeight="1" x14ac:dyDescent="0.2">
      <c r="A16" s="42" t="s">
        <v>45</v>
      </c>
      <c r="B16" s="62" cm="1">
        <f t="array" aca="1" ref="B16" ca="1">SUM(IF(_xlfn.UNIQUE(IFERROR(_xlfn._xlws.FILTER(
INDIRECT("'"&amp;$C$3&amp;"'!"&amp;$C$4&amp;"2:"&amp;$C$4&amp;$C$10),
(INDIRECT("'"&amp;$C$3&amp;"'!"&amp;$C$4&amp;"2:"&amp;$C$4&amp;$C$10)&lt;&gt;"") *
(INDIRECT("'"&amp;$C$3&amp;"'!"&amp;$C$5&amp;"2:"&amp;$C$5&amp;$C$10)="Families") *
(INDIRECT("'"&amp;$C$3&amp;"'!"&amp;$C$6&amp;"2:"&amp;$C$6&amp;$C$10)="Chronic") *
(INDIRECT("'"&amp;$C$3&amp;"'!"&amp;$C$7&amp;"2:"&amp;$C$7&amp;$C$10)="Yes (HUD)")), ""))&lt;&gt;"",1,0))</f>
        <v>0</v>
      </c>
      <c r="C16" s="62" cm="1">
        <f t="array" aca="1" ref="C16" ca="1">SUM(IF(_xlfn.UNIQUE(IFERROR(_xlfn._xlws.FILTER(
INDIRECT("'"&amp;$C$3&amp;"'!"&amp;$C$4&amp;"2:"&amp;$C$4&amp;$C$10),
(INDIRECT("'"&amp;$C$3&amp;"'!"&amp;$C$4&amp;"2:"&amp;$C$4&amp;$C$10)&lt;&gt;"") *
(INDIRECT("'"&amp;$C$3&amp;"'!"&amp;$C$5&amp;"2:"&amp;$C$5&amp;$C$10)="Families") *
(INDIRECT("'"&amp;$C$3&amp;"'!"&amp;$C$6&amp;"2:"&amp;$C$6&amp;$C$10)&lt;&gt;"Chronic") *
(INDIRECT("'"&amp;$C$3&amp;"'!"&amp;$C$7&amp;"2:"&amp;$C$7&amp;$C$10)="Yes (HUD)")), ""))&lt;&gt;"",1,0))</f>
        <v>0</v>
      </c>
      <c r="D16" s="62" cm="1">
        <f t="array" aca="1" ref="D16" ca="1">SUM(IF(_xlfn.UNIQUE(IFERROR(_xlfn._xlws.FILTER(
INDIRECT("'"&amp;$C$3&amp;"'!"&amp;$C$4&amp;"2:"&amp;$C$4&amp;$C$10),
(INDIRECT("'"&amp;$C$3&amp;"'!"&amp;$C$4&amp;"2:"&amp;$C$4&amp;$C$10)&lt;&gt;"") *
(INDIRECT("'"&amp;$C$3&amp;"'!"&amp;$C$5&amp;"2:"&amp;$C$5&amp;$C$10)="Families") *
(INDIRECT("'"&amp;$C$3&amp;"'!"&amp;$C$7&amp;"2:"&amp;$C$7&amp;$C$10)="Yes (HUD)")), ""))&lt;&gt;"",1,0))</f>
        <v>0</v>
      </c>
      <c r="F16" s="42" t="s">
        <v>45</v>
      </c>
      <c r="G16" s="62" cm="1">
        <f t="array" aca="1" ref="G16" ca="1">SUM(IF(_xlfn.UNIQUE(IFERROR(_xlfn._xlws.FILTER(
INDIRECT("'"&amp;$H$3&amp;"'!"&amp;$H$4&amp;"2:"&amp;$H$4&amp;$H$10),
(INDIRECT("'"&amp;$H$3&amp;"'!"&amp;$H$4&amp;"2:"&amp;$H$4&amp;$H$10)&lt;&gt;"") *
(INDIRECT("'"&amp;$H$3&amp;"'!"&amp;$H$5&amp;"2:"&amp;$H$5&amp;$H$10)="Families") *
(INDIRECT("'"&amp;$H$3&amp;"'!"&amp;$H$6&amp;"2:"&amp;$H$6&amp;$H$10)="Chronic") *
(INDIRECT("'"&amp;$H$3&amp;"'!"&amp;$H$7&amp;"2:"&amp;$H$7&amp;$H$10)="Yes (HUD)")), ""))&lt;&gt;"",1,0))</f>
        <v>0</v>
      </c>
      <c r="H16" s="62" cm="1">
        <f t="array" aca="1" ref="H16" ca="1">SUM(IF(_xlfn.UNIQUE(IFERROR(_xlfn._xlws.FILTER(
INDIRECT("'"&amp;$H$3&amp;"'!"&amp;$H$4&amp;"2:"&amp;$H$4&amp;$H$10),
(INDIRECT("'"&amp;$H$3&amp;"'!"&amp;$H$4&amp;"2:"&amp;$H$4&amp;$H$10)&lt;&gt;"") *
(INDIRECT("'"&amp;$H$3&amp;"'!"&amp;$H$5&amp;"2:"&amp;$H$5&amp;$H$10)="Families") *
(INDIRECT("'"&amp;$H$3&amp;"'!"&amp;$H$6&amp;"2:"&amp;$H$6&amp;$H$10)&lt;&gt;"Chronic") *
(INDIRECT("'"&amp;$H$3&amp;"'!"&amp;$H$7&amp;"2:"&amp;$H$7&amp;$H$10)="Yes (HUD)")), ""))&lt;&gt;"",1,0))</f>
        <v>0</v>
      </c>
      <c r="I16" s="62" cm="1">
        <f t="array" aca="1" ref="I16" ca="1">SUM(IF(_xlfn.UNIQUE(IFERROR(_xlfn._xlws.FILTER(
INDIRECT("'"&amp;$H$3&amp;"'!"&amp;$H$4&amp;"2:"&amp;$H$4&amp;$H$10),
(INDIRECT("'"&amp;$H$3&amp;"'!"&amp;$H$4&amp;"2:"&amp;$H$4&amp;$H$10)&lt;&gt;"") *
(INDIRECT("'"&amp;$H$3&amp;"'!"&amp;$H$5&amp;"2:"&amp;$H$5&amp;$H$10)="Families") *
(INDIRECT("'"&amp;$H$3&amp;"'!"&amp;$H$7&amp;"2:"&amp;$H$7&amp;$H$10)="Yes (HUD)")), ""))&lt;&gt;"",1,0))</f>
        <v>0</v>
      </c>
      <c r="J16" s="65"/>
      <c r="K16" s="42" t="s">
        <v>45</v>
      </c>
      <c r="L16" s="62" cm="1">
        <f t="array" aca="1" ref="L16" ca="1">SUM(IF(_xlfn.UNIQUE(IFERROR(_xlfn._xlws.FILTER(
INDIRECT("'"&amp;$U$3&amp;"'!"&amp;$U$4&amp;"2:"&amp;$U$4&amp;$U$10),
(INDIRECT("'"&amp;$U$3&amp;"'!"&amp;$U$4&amp;"2:"&amp;$U$4&amp;$U$10)&lt;&gt;"") *
(INDIRECT("'"&amp;$U$3&amp;"'!"&amp;$U$5&amp;"2:"&amp;$U$5&amp;$U$10)="Families") *
(INDIRECT("'"&amp;$U$3&amp;"'!"&amp;$U$6&amp;"2:"&amp;$U$6&amp;$U$10)="Chronic") *
(INDIRECT("'"&amp;$U$3&amp;"'!"&amp;$U$7&amp;"2:"&amp;$U$7&amp;$U$10)="Yes (HUD)")), ""))&lt;&gt;"",1,0))</f>
        <v>0</v>
      </c>
      <c r="M16" s="62" t="e">
        <f ca="1">SUMIFS(
INDIRECT("'"&amp;$U$3&amp;"'!"&amp;$U$8&amp;"2:"&amp;$U$8&amp;$U$10),
INDIRECT("'"&amp;$U$3&amp;"'!"&amp;$U$4&amp;"2:"&amp;$U$4&amp;$U$10), "&lt;&gt;''",
INDIRECT("'"&amp;$U$3&amp;"'!"&amp;$U$5&amp;"2:"&amp;$U$5&amp;$U$10), "Families",
INDIRECT("'"&amp;$U$3&amp;"'!"&amp;$U$6&amp;"2:"&amp;$U$6&amp;$U$10), "Chronic",
INDIRECT("'"&amp;$U$3&amp;"'!"&amp;$U$7&amp;"2:"&amp;$U$7&amp;$U$10), "Yes (HUD)")</f>
        <v>#REF!</v>
      </c>
      <c r="N16" s="62" t="str">
        <f ca="1"/>
        <v/>
      </c>
      <c r="O16" s="62" t="e">
        <f ca="1">SUMIFS(
INDIRECT("'"&amp;$U$3&amp;"'!"&amp;$U$9&amp;"2:"&amp;$U$9&amp;$U$10),
INDIRECT("'"&amp;$U$3&amp;"'!"&amp;$U$4&amp;"2:"&amp;$U$4&amp;$U$10), "&lt;&gt;''",
INDIRECT("'"&amp;$U$3&amp;"'!"&amp;$U$5&amp;"2:"&amp;$U$5&amp;$U$10), "Families",
INDIRECT("'"&amp;$U$3&amp;"'!"&amp;$U$6&amp;"2:"&amp;$U$6&amp;$U$10), "Chronic",
INDIRECT("'"&amp;$U$3&amp;"'!"&amp;$U$7&amp;"2:"&amp;$U$7&amp;$U$10), "Yes (HUD)")</f>
        <v>#REF!</v>
      </c>
      <c r="P16" s="62" t="str">
        <f ca="1"/>
        <v/>
      </c>
      <c r="R16" s="62" cm="1">
        <f t="array" aca="1" ref="R16" ca="1">SUM(IF(_xlfn.UNIQUE(IFERROR(_xlfn._xlws.FILTER(
INDIRECT("'"&amp;$U$3&amp;"'!"&amp;$U$4&amp;"2:"&amp;$U$4&amp;$U$10),
(INDIRECT("'"&amp;$U$3&amp;"'!"&amp;$U$4&amp;"2:"&amp;$U$4&amp;$U$10)&lt;&gt;"") *
(INDIRECT("'"&amp;$U$3&amp;"'!"&amp;$U$5&amp;"2:"&amp;$U$5&amp;$U$10)="Families") *
(INDIRECT("'"&amp;$U$3&amp;"'!"&amp;$U$6&amp;"2:"&amp;$U$6&amp;$U$10)&lt;&gt;"Chronic") *
(INDIRECT("'"&amp;$U$3&amp;"'!"&amp;$U$7&amp;"2:"&amp;$U$7&amp;$U$10)="Yes (HUD)")), ""))&lt;&gt;"",1,0))</f>
        <v>0</v>
      </c>
      <c r="S16" s="62" t="e">
        <f ca="1">SUMIFS(
INDIRECT("'"&amp;$U$3&amp;"'!"&amp;$U$8&amp;"2:"&amp;$U$8&amp;$U$10),
INDIRECT("'"&amp;$U$3&amp;"'!"&amp;$U$4&amp;"2:"&amp;$U$4&amp;$U$10), "&lt;&gt;''",
INDIRECT("'"&amp;$U$3&amp;"'!"&amp;$U$5&amp;"2:"&amp;$U$5&amp;$U$10), "Families",
INDIRECT("'"&amp;$U$3&amp;"'!"&amp;$U$6&amp;"2:"&amp;$U$6&amp;$U$10), "&lt;&gt;'Chronic'",
INDIRECT("'"&amp;$U$3&amp;"'!"&amp;$U$7&amp;"2:"&amp;$U$7&amp;$U$10), "Yes (HUD)")</f>
        <v>#REF!</v>
      </c>
      <c r="T16" s="62" t="str">
        <f ca="1"/>
        <v/>
      </c>
      <c r="U16" s="62" t="e">
        <f ca="1">SUMIFS(
INDIRECT("'"&amp;$U$3&amp;"'!"&amp;$U$9&amp;"2:"&amp;$U$9&amp;$U$10),
INDIRECT("'"&amp;$U$3&amp;"'!"&amp;$U$4&amp;"2:"&amp;$U$4&amp;$U$10), "&lt;&gt;''",
INDIRECT("'"&amp;$U$3&amp;"'!"&amp;$U$5&amp;"2:"&amp;$U$5&amp;$U$10), "Families",
INDIRECT("'"&amp;$U$3&amp;"'!"&amp;$U$6&amp;"2:"&amp;$U$6&amp;$U$10), "&lt;&gt;'Chronic'",
INDIRECT("'"&amp;$U$3&amp;"'!"&amp;$U$7&amp;"2:"&amp;$U$7&amp;$U$10), "Yes (HUD)")</f>
        <v>#REF!</v>
      </c>
      <c r="V16" s="62" t="str">
        <f ca="1"/>
        <v/>
      </c>
      <c r="X16" s="62" cm="1">
        <f t="array" aca="1" ref="X16" ca="1">SUM(IF(_xlfn.UNIQUE(IFERROR(_xlfn._xlws.FILTER(
INDIRECT("'"&amp;$U$3&amp;"'!"&amp;$U$4&amp;"2:"&amp;$U$4&amp;$U$10),
(INDIRECT("'"&amp;$U$3&amp;"'!"&amp;$U$4&amp;"2:"&amp;$U$4&amp;$U$10)&lt;&gt;"") *
(INDIRECT("'"&amp;$U$3&amp;"'!"&amp;$U$5&amp;"2:"&amp;$U$5&amp;$U$10)="Families") *
(INDIRECT("'"&amp;$U$3&amp;"'!"&amp;$U$7&amp;"2:"&amp;$U$7&amp;$U$10)="Yes (HUD)")), ""))&lt;&gt;"",1,0))</f>
        <v>0</v>
      </c>
      <c r="Y16" s="62" t="e">
        <f ca="1">SUMIFS(
INDIRECT("'"&amp;$U$3&amp;"'!"&amp;$U$8&amp;"2:"&amp;$U$8&amp;$U$10),
INDIRECT("'"&amp;$U$3&amp;"'!"&amp;$U$4&amp;"2:"&amp;$U$4&amp;$U$10), "&lt;&gt;''",
INDIRECT("'"&amp;$U$3&amp;"'!"&amp;$U$5&amp;"2:"&amp;$U$5&amp;$U$10), "Families",
INDIRECT("'"&amp;$U$3&amp;"'!"&amp;$U$7&amp;"2:"&amp;$U$7&amp;$U$10), "Yes (HUD)")</f>
        <v>#REF!</v>
      </c>
      <c r="Z16" s="62" t="str">
        <f ca="1"/>
        <v/>
      </c>
      <c r="AA16" s="62" t="e">
        <f ca="1">SUMIFS(
INDIRECT("'"&amp;$U$3&amp;"'!"&amp;$U$9&amp;"2:"&amp;$U$9&amp;$U$10),
INDIRECT("'"&amp;$U$3&amp;"'!"&amp;$U$4&amp;"2:"&amp;$U$4&amp;$U$10), "&lt;&gt;''",
INDIRECT("'"&amp;$U$3&amp;"'!"&amp;$U$5&amp;"2:"&amp;$U$5&amp;$U$10), "Families",
INDIRECT("'"&amp;$U$3&amp;"'!"&amp;$U$7&amp;"2:"&amp;$U$7&amp;$U$10), "Yes (HUD)")</f>
        <v>#REF!</v>
      </c>
      <c r="AB16" s="62" t="str">
        <f ca="1"/>
        <v/>
      </c>
    </row>
    <row r="17" spans="1:28" ht="15" customHeight="1" x14ac:dyDescent="0.2">
      <c r="A17" s="64" t="s">
        <v>31</v>
      </c>
      <c r="B17" s="63" cm="1">
        <f t="array" aca="1" ref="B17" ca="1">SUM(IF(_xlfn.UNIQUE(IFERROR(_xlfn._xlws.FILTER(
INDIRECT("'"&amp;$C$3&amp;"'!"&amp;$C$4&amp;"2:"&amp;$C$4&amp;$C$10),
(INDIRECT("'"&amp;$C$3&amp;"'!"&amp;$C$4&amp;"2:"&amp;$C$4&amp;$C$10)&lt;&gt;"") *
(INDIRECT("'"&amp;$C$3&amp;"'!"&amp;$C$5&amp;"2:"&amp;$C$5&amp;$C$10)="No HoH or DOB Missing") *
(INDIRECT("'"&amp;$C$3&amp;"'!"&amp;$C$6&amp;"2:"&amp;$C$6&amp;$C$10)="Chronic")), ""))&lt;&gt;"",1,0))</f>
        <v>0</v>
      </c>
      <c r="C17" s="63" cm="1">
        <f t="array" aca="1" ref="C17" ca="1">SUM(IF(_xlfn.UNIQUE(IFERROR(_xlfn._xlws.FILTER(
INDIRECT("'"&amp;$C$3&amp;"'!"&amp;$C$4&amp;"2:"&amp;$C$4&amp;$C$10),
(INDIRECT("'"&amp;$C$3&amp;"'!"&amp;$C$4&amp;"2:"&amp;$C$4&amp;$C$10)&lt;&gt;"") *
(INDIRECT("'"&amp;$C$3&amp;"'!"&amp;$C$5&amp;"2:"&amp;$C$5&amp;$C$10)="No HoH or DOB Missing") *
(INDIRECT("'"&amp;$C$3&amp;"'!"&amp;$C$6&amp;"2:"&amp;$C$6&amp;$C$10)&lt;&gt;"Chronic")), ""))&lt;&gt;"",1,0))</f>
        <v>0</v>
      </c>
      <c r="D17" s="63" cm="1">
        <f t="array" aca="1" ref="D17" ca="1">SUM(IF(_xlfn.UNIQUE(IFERROR(_xlfn._xlws.FILTER(
INDIRECT("'"&amp;$C$3&amp;"'!"&amp;$C$4&amp;"2:"&amp;$C$4&amp;$C$10),
(INDIRECT("'"&amp;$C$3&amp;"'!"&amp;$C$4&amp;"2:"&amp;$C$4&amp;$C$10)&lt;&gt;"") *
(INDIRECT("'"&amp;$C$3&amp;"'!"&amp;$C$5&amp;"2:"&amp;$C$5&amp;$C$10)="No HoH or DOB Missing")), ""))&lt;&gt;"",1,0))</f>
        <v>0</v>
      </c>
      <c r="F17" s="64" t="s">
        <v>31</v>
      </c>
      <c r="G17" s="63" cm="1">
        <f t="array" aca="1" ref="G17" ca="1">SUM(IF(_xlfn.UNIQUE(IFERROR(_xlfn._xlws.FILTER(
INDIRECT("'"&amp;$H$3&amp;"'!"&amp;$H$4&amp;"2:"&amp;$H$4&amp;$H$10),
(INDIRECT("'"&amp;$H$3&amp;"'!"&amp;$H$4&amp;"2:"&amp;$H$4&amp;$H$10)&lt;&gt;"") *
(INDIRECT("'"&amp;$H$3&amp;"'!"&amp;$H$5&amp;"2:"&amp;$H$5&amp;$H$10)="No HoH or DOB Missing") *
(INDIRECT("'"&amp;$H$3&amp;"'!"&amp;$H$6&amp;"2:"&amp;$H$6&amp;$H$10)="Chronic")), ""))&lt;&gt;"",1,0))</f>
        <v>0</v>
      </c>
      <c r="H17" s="63" cm="1">
        <f t="array" aca="1" ref="H17" ca="1">SUM(IF(_xlfn.UNIQUE(IFERROR(_xlfn._xlws.FILTER(
INDIRECT("'"&amp;$H$3&amp;"'!"&amp;$H$4&amp;"2:"&amp;$H$4&amp;$H$10),
(INDIRECT("'"&amp;$H$3&amp;"'!"&amp;$H$4&amp;"2:"&amp;$H$4&amp;$H$10)&lt;&gt;"") *
(INDIRECT("'"&amp;$H$3&amp;"'!"&amp;$H$5&amp;"2:"&amp;$H$5&amp;$H$10)="No HoH or DOB Missing") *
(INDIRECT("'"&amp;$H$3&amp;"'!"&amp;$H$6&amp;"2:"&amp;$H$6&amp;$H$10)&lt;&gt;"Chronic")), ""))&lt;&gt;"",1,0))</f>
        <v>0</v>
      </c>
      <c r="I17" s="63" cm="1">
        <f t="array" aca="1" ref="I17" ca="1">SUM(IF(_xlfn.UNIQUE(IFERROR(_xlfn._xlws.FILTER(
INDIRECT("'"&amp;$H$3&amp;"'!"&amp;$H$4&amp;"2:"&amp;$H$4&amp;$H$10),
(INDIRECT("'"&amp;$H$3&amp;"'!"&amp;$H$4&amp;"2:"&amp;$H$4&amp;$H$10)&lt;&gt;"") *
(INDIRECT("'"&amp;$H$3&amp;"'!"&amp;$H$5&amp;"2:"&amp;$H$5&amp;$H$10)="No HoH or DOB Missing")), ""))&lt;&gt;"",1,0))</f>
        <v>0</v>
      </c>
      <c r="K17" s="64" t="s">
        <v>31</v>
      </c>
      <c r="L17" s="63" cm="1">
        <f t="array" aca="1" ref="L17" ca="1">SUM(IF(_xlfn.UNIQUE(IFERROR(_xlfn._xlws.FILTER(
INDIRECT("'"&amp;$U$3&amp;"'!"&amp;$U$4&amp;"2:"&amp;$U$4&amp;$U$10),
(INDIRECT("'"&amp;$U$3&amp;"'!"&amp;$U$4&amp;"2:"&amp;$U$4&amp;$U$10)&lt;&gt;"") *
(INDIRECT("'"&amp;$U$3&amp;"'!"&amp;$U$5&amp;"2:"&amp;$U$5&amp;$U$10)="No HoH or DOB Missing") *
(INDIRECT("'"&amp;$U$3&amp;"'!"&amp;$U$6&amp;"2:"&amp;$U$6&amp;$U$10)="Chronic")), ""))&lt;&gt;"",1,0))</f>
        <v>0</v>
      </c>
      <c r="M17" s="63" t="e">
        <f ca="1">SUMIFS(
INDIRECT("'"&amp;$U$3&amp;"'!"&amp;$U$8&amp;"2:"&amp;$U$8&amp;$U$10),
INDIRECT("'"&amp;$U$3&amp;"'!"&amp;$U$4&amp;"2:"&amp;$U$4&amp;$U$10), "&lt;&gt;''",
INDIRECT("'"&amp;$U$3&amp;"'!"&amp;$U$5&amp;"2:"&amp;$U$5&amp;$U$10), "No HoH or DOB Missing",
INDIRECT("'"&amp;$U$3&amp;"'!"&amp;$U$6&amp;"2:"&amp;$U$6&amp;$U$10), "Chronic")</f>
        <v>#REF!</v>
      </c>
      <c r="N17" s="63" t="str">
        <f ca="1"/>
        <v/>
      </c>
      <c r="O17" s="63" t="e">
        <f ca="1">SUMIFS(
INDIRECT("'"&amp;$U$3&amp;"'!"&amp;$U$9&amp;"2:"&amp;$U$9&amp;$U$10),
INDIRECT("'"&amp;$U$3&amp;"'!"&amp;$U$4&amp;"2:"&amp;$U$4&amp;$U$10), "&lt;&gt;''",
INDIRECT("'"&amp;$U$3&amp;"'!"&amp;$U$5&amp;"2:"&amp;$U$5&amp;$U$10), "No HoH or DOB Missing",
INDIRECT("'"&amp;$U$3&amp;"'!"&amp;$U$6&amp;"2:"&amp;$U$6&amp;$U$10), "Chronic")</f>
        <v>#REF!</v>
      </c>
      <c r="P17" s="63" t="str">
        <f ca="1"/>
        <v/>
      </c>
      <c r="R17" s="63" cm="1">
        <f t="array" aca="1" ref="R17" ca="1">SUM(IF(_xlfn.UNIQUE(IFERROR(_xlfn._xlws.FILTER(
INDIRECT("'"&amp;$U$3&amp;"'!"&amp;$U$4&amp;"2:"&amp;$U$4&amp;$U$10),
(INDIRECT("'"&amp;$U$3&amp;"'!"&amp;$U$4&amp;"2:"&amp;$U$4&amp;$U$10)&lt;&gt;"") *
(INDIRECT("'"&amp;$U$3&amp;"'!"&amp;$U$5&amp;"2:"&amp;$U$5&amp;$U$10)="No HoH or DOB Missing") *
(INDIRECT("'"&amp;$U$3&amp;"'!"&amp;$U$6&amp;"2:"&amp;$U$6&amp;$U$10)&lt;&gt;"Chronic")), ""))&lt;&gt;"",1,0))</f>
        <v>0</v>
      </c>
      <c r="S17" s="63" t="e">
        <f ca="1">SUMIFS(
INDIRECT("'"&amp;$U$3&amp;"'!"&amp;$U$8&amp;"2:"&amp;$U$8&amp;$U$10),
INDIRECT("'"&amp;$U$3&amp;"'!"&amp;$U$4&amp;"2:"&amp;$U$4&amp;$U$10), "&lt;&gt;''",
INDIRECT("'"&amp;$U$3&amp;"'!"&amp;$U$5&amp;"2:"&amp;$U$5&amp;$U$10), "No HoH or DOB Missing",
INDIRECT("'"&amp;$U$3&amp;"'!"&amp;$U$6&amp;"2:"&amp;$U$6&amp;$U$10), "&lt;&gt;'Chronic'")</f>
        <v>#REF!</v>
      </c>
      <c r="T17" s="63" t="str">
        <f ca="1"/>
        <v/>
      </c>
      <c r="U17" s="63" t="e">
        <f ca="1">SUMIFS(
INDIRECT("'"&amp;$U$3&amp;"'!"&amp;$U$9&amp;"2:"&amp;$U$9&amp;$U$10),
INDIRECT("'"&amp;$U$3&amp;"'!"&amp;$U$4&amp;"2:"&amp;$U$4&amp;$U$10), "&lt;&gt;''",
INDIRECT("'"&amp;$U$3&amp;"'!"&amp;$U$5&amp;"2:"&amp;$U$5&amp;$U$10), "No HoH or DOB Missing",
INDIRECT("'"&amp;$U$3&amp;"'!"&amp;$U$6&amp;"2:"&amp;$U$6&amp;$U$10), "&lt;&gt;'Chronic'")</f>
        <v>#REF!</v>
      </c>
      <c r="V17" s="63" t="str">
        <f ca="1"/>
        <v/>
      </c>
      <c r="X17" s="63" cm="1">
        <f t="array" aca="1" ref="X17" ca="1">SUM(IF(_xlfn.UNIQUE(IFERROR(_xlfn._xlws.FILTER(
INDIRECT("'"&amp;$U$3&amp;"'!"&amp;$U$4&amp;"2:"&amp;$U$4&amp;$U$10),
(INDIRECT("'"&amp;$U$3&amp;"'!"&amp;$U$4&amp;"2:"&amp;$U$4&amp;$U$10)&lt;&gt;"") *
(INDIRECT("'"&amp;$U$3&amp;"'!"&amp;$U$5&amp;"2:"&amp;$U$5&amp;$U$10)="No HoH or DOB Missing")), ""))&lt;&gt;"",1,0))</f>
        <v>0</v>
      </c>
      <c r="Y17" s="63" t="e">
        <f ca="1">SUMIFS(
INDIRECT("'"&amp;$U$3&amp;"'!"&amp;$U$8&amp;"2:"&amp;$U$8&amp;$U$10),
INDIRECT("'"&amp;$U$3&amp;"'!"&amp;$U$4&amp;"2:"&amp;$U$4&amp;$U$10), "&lt;&gt;''",
INDIRECT("'"&amp;$U$3&amp;"'!"&amp;$U$5&amp;"2:"&amp;$U$5&amp;$U$10), "No HoH or DOB Missing")</f>
        <v>#REF!</v>
      </c>
      <c r="Z17" s="63" t="str">
        <f ca="1"/>
        <v/>
      </c>
      <c r="AA17" s="63" t="e">
        <f ca="1">SUMIFS(
INDIRECT("'"&amp;$U$3&amp;"'!"&amp;$U$9&amp;"2:"&amp;$U$9&amp;$U$10),
INDIRECT("'"&amp;$U$3&amp;"'!"&amp;$U$4&amp;"2:"&amp;$U$4&amp;$U$10), "&lt;&gt;''",
INDIRECT("'"&amp;$U$3&amp;"'!"&amp;$U$5&amp;"2:"&amp;$U$5&amp;$U$10), "No HoH or DOB Missing")</f>
        <v>#REF!</v>
      </c>
      <c r="AB17" s="63" t="str">
        <f ca="1"/>
        <v/>
      </c>
    </row>
    <row r="18" spans="1:28" ht="15" customHeight="1" x14ac:dyDescent="0.2">
      <c r="A18" s="42" t="s">
        <v>46</v>
      </c>
      <c r="B18" s="62" cm="1">
        <f t="array" aca="1" ref="B18" ca="1">SUM(IF(_xlfn.UNIQUE(IFERROR(_xlfn._xlws.FILTER(
INDIRECT("'"&amp;$C$3&amp;"'!"&amp;$C$4&amp;"2:"&amp;$C$4&amp;$C$10),
(INDIRECT("'"&amp;$C$3&amp;"'!"&amp;$C$4&amp;"2:"&amp;$C$4&amp;$C$10)&lt;&gt;"") *
(INDIRECT("'"&amp;$C$3&amp;"'!"&amp;$C$5&amp;"2:"&amp;$C$5&amp;$C$10)="No HoH or DOB Missing") *
(INDIRECT("'"&amp;$C$3&amp;"'!"&amp;$C$6&amp;"2:"&amp;$C$6&amp;$C$10)="Chronic") *
(INDIRECT("'"&amp;$C$3&amp;"'!"&amp;$C$7&amp;"2:"&amp;$C$7&amp;$C$10)&lt;&gt;"Yes (HUD)")), ""))&lt;&gt;"",1,0))</f>
        <v>0</v>
      </c>
      <c r="C18" s="62" cm="1">
        <f t="array" aca="1" ref="C18" ca="1">SUM(IF(_xlfn.UNIQUE(IFERROR(_xlfn._xlws.FILTER(
INDIRECT("'"&amp;$C$3&amp;"'!"&amp;$C$4&amp;"2:"&amp;$C$4&amp;$C$10),
(INDIRECT("'"&amp;$C$3&amp;"'!"&amp;$C$4&amp;"2:"&amp;$C$4&amp;$C$10)&lt;&gt;"") *
(INDIRECT("'"&amp;$C$3&amp;"'!"&amp;$C$5&amp;"2:"&amp;$C$5&amp;$C$10)="No HoH or DOB Missing") *
(INDIRECT("'"&amp;$C$3&amp;"'!"&amp;$C$6&amp;"2:"&amp;$C$6&amp;$C$10)&lt;&gt;"Chronic") *
(INDIRECT("'"&amp;$C$3&amp;"'!"&amp;$C$7&amp;"2:"&amp;$C$7&amp;$C$10)&lt;&gt;"Yes (HUD)")), ""))&lt;&gt;"",1,0))</f>
        <v>0</v>
      </c>
      <c r="D18" s="62" cm="1">
        <f t="array" aca="1" ref="D18" ca="1">SUM(IF(_xlfn.UNIQUE(IFERROR(_xlfn._xlws.FILTER(
INDIRECT("'"&amp;$C$3&amp;"'!"&amp;$C$4&amp;"2:"&amp;$C$4&amp;$C$10),
(INDIRECT("'"&amp;$C$3&amp;"'!"&amp;$C$4&amp;"2:"&amp;$C$4&amp;$C$10)&lt;&gt;"") *
(INDIRECT("'"&amp;$C$3&amp;"'!"&amp;$C$5&amp;"2:"&amp;$C$5&amp;$C$10)="No HoH or DOB Missing") *
(INDIRECT("'"&amp;$C$3&amp;"'!"&amp;$C$7&amp;"2:"&amp;$C$7&amp;$C$10)&lt;&gt;"Yes (HUD)")), ""))&lt;&gt;"",1,0))</f>
        <v>0</v>
      </c>
      <c r="F18" s="42" t="s">
        <v>46</v>
      </c>
      <c r="G18" s="62" cm="1">
        <f t="array" aca="1" ref="G18" ca="1">SUM(IF(_xlfn.UNIQUE(IFERROR(_xlfn._xlws.FILTER(
INDIRECT("'"&amp;$H$3&amp;"'!"&amp;$H$4&amp;"2:"&amp;$H$4&amp;$H$10),
(INDIRECT("'"&amp;$H$3&amp;"'!"&amp;$H$4&amp;"2:"&amp;$H$4&amp;$H$10)&lt;&gt;"") *
(INDIRECT("'"&amp;$H$3&amp;"'!"&amp;$H$5&amp;"2:"&amp;$H$5&amp;$H$10)="No HoH or DOB Missing") *
(INDIRECT("'"&amp;$H$3&amp;"'!"&amp;$H$6&amp;"2:"&amp;$H$6&amp;$H$10)="Chronic") *
(INDIRECT("'"&amp;$H$3&amp;"'!"&amp;$H$7&amp;"2:"&amp;$H$7&amp;$H$10)&lt;&gt;"Yes (HUD)")), ""))&lt;&gt;"",1,0))</f>
        <v>0</v>
      </c>
      <c r="H18" s="62" cm="1">
        <f t="array" aca="1" ref="H18" ca="1">SUM(IF(_xlfn.UNIQUE(IFERROR(_xlfn._xlws.FILTER(
INDIRECT("'"&amp;$H$3&amp;"'!"&amp;$H$4&amp;"2:"&amp;$H$4&amp;$H$10),
(INDIRECT("'"&amp;$H$3&amp;"'!"&amp;$H$4&amp;"2:"&amp;$H$4&amp;$H$10)&lt;&gt;"") *
(INDIRECT("'"&amp;$H$3&amp;"'!"&amp;$H$5&amp;"2:"&amp;$H$5&amp;$H$10)="No HoH or DOB Missing") *
(INDIRECT("'"&amp;$H$3&amp;"'!"&amp;$H$6&amp;"2:"&amp;$H$6&amp;$H$10)&lt;&gt;"Chronic") *
(INDIRECT("'"&amp;$H$3&amp;"'!"&amp;$H$7&amp;"2:"&amp;$H$7&amp;$H$10)&lt;&gt;"Yes (HUD)")), ""))&lt;&gt;"",1,0))</f>
        <v>0</v>
      </c>
      <c r="I18" s="62" cm="1">
        <f t="array" aca="1" ref="I18" ca="1">SUM(IF(_xlfn.UNIQUE(IFERROR(_xlfn._xlws.FILTER(
INDIRECT("'"&amp;$H$3&amp;"'!"&amp;$H$4&amp;"2:"&amp;$H$4&amp;$H$10),
(INDIRECT("'"&amp;$H$3&amp;"'!"&amp;$H$4&amp;"2:"&amp;$H$4&amp;$H$10)&lt;&gt;"") *
(INDIRECT("'"&amp;$H$3&amp;"'!"&amp;$H$5&amp;"2:"&amp;$H$5&amp;$H$10)="No HoH or DOB Missing") *
(INDIRECT("'"&amp;$H$3&amp;"'!"&amp;$H$7&amp;"2:"&amp;$H$7&amp;$H$10)&lt;&gt;"Yes (HUD)")), ""))&lt;&gt;"",1,0))</f>
        <v>0</v>
      </c>
      <c r="K18" s="42" t="s">
        <v>46</v>
      </c>
      <c r="L18" s="62" cm="1">
        <f t="array" aca="1" ref="L18" ca="1">SUM(IF(_xlfn.UNIQUE(IFERROR(_xlfn._xlws.FILTER(
INDIRECT("'"&amp;$U$3&amp;"'!"&amp;$U$4&amp;"2:"&amp;$U$4&amp;$U$10),
(INDIRECT("'"&amp;$U$3&amp;"'!"&amp;$U$4&amp;"2:"&amp;$U$4&amp;$U$10)&lt;&gt;"") *
(INDIRECT("'"&amp;$U$3&amp;"'!"&amp;$U$5&amp;"2:"&amp;$U$5&amp;$U$10)="No HoH or DOB Missing") *
(INDIRECT("'"&amp;$U$3&amp;"'!"&amp;$U$6&amp;"2:"&amp;$U$6&amp;$U$10)="Chronic") *
(INDIRECT("'"&amp;$U$3&amp;"'!"&amp;$U$7&amp;"2:"&amp;$U$7&amp;$U$10)&lt;&gt;"Yes (HUD)")), ""))&lt;&gt;"",1,0))</f>
        <v>0</v>
      </c>
      <c r="M18" s="62" t="e">
        <f ca="1">SUMIFS(
INDIRECT("'"&amp;$U$3&amp;"'!"&amp;$U$8&amp;"2:"&amp;$U$8&amp;$U$10),
INDIRECT("'"&amp;$U$3&amp;"'!"&amp;$U$4&amp;"2:"&amp;$U$4&amp;$U$10), "&lt;&gt;''",
INDIRECT("'"&amp;$U$3&amp;"'!"&amp;$U$5&amp;"2:"&amp;$U$5&amp;$U$10), "No HoH or DOB Missing",
INDIRECT("'"&amp;$U$3&amp;"'!"&amp;$U$6&amp;"2:"&amp;$U$6&amp;$U$10), "Chronic",
INDIRECT("'"&amp;$U$3&amp;"'!"&amp;$U$7&amp;"2:"&amp;$U$7&amp;$U$10), "&lt;&gt;'Yes (HUD)'")</f>
        <v>#REF!</v>
      </c>
      <c r="N18" s="62" t="str">
        <f ca="1"/>
        <v/>
      </c>
      <c r="O18" s="62" t="e">
        <f ca="1">SUMIFS(
INDIRECT("'"&amp;$U$3&amp;"'!"&amp;$U$9&amp;"2:"&amp;$U$9&amp;$U$10),
INDIRECT("'"&amp;$U$3&amp;"'!"&amp;$U$4&amp;"2:"&amp;$U$4&amp;$U$10), "&lt;&gt;''",
INDIRECT("'"&amp;$U$3&amp;"'!"&amp;$U$5&amp;"2:"&amp;$U$5&amp;$U$10), "No HoH or DOB Missing",
INDIRECT("'"&amp;$U$3&amp;"'!"&amp;$U$6&amp;"2:"&amp;$U$6&amp;$U$10), "Chronic",
INDIRECT("'"&amp;$U$3&amp;"'!"&amp;$U$7&amp;"2:"&amp;$U$7&amp;$U$10), "&lt;&gt;'Yes (HUD)'")</f>
        <v>#REF!</v>
      </c>
      <c r="P18" s="62" t="str">
        <f ca="1"/>
        <v/>
      </c>
      <c r="R18" s="62" cm="1">
        <f t="array" aca="1" ref="R18" ca="1">SUM(IF(_xlfn.UNIQUE(IFERROR(_xlfn._xlws.FILTER(
INDIRECT("'"&amp;$U$3&amp;"'!"&amp;$U$4&amp;"2:"&amp;$U$4&amp;$U$10),
(INDIRECT("'"&amp;$U$3&amp;"'!"&amp;$U$4&amp;"2:"&amp;$U$4&amp;$U$10)&lt;&gt;"") *
(INDIRECT("'"&amp;$U$3&amp;"'!"&amp;$U$5&amp;"2:"&amp;$U$5&amp;$U$10)="No HoH or DOB Missing") *
(INDIRECT("'"&amp;$U$3&amp;"'!"&amp;$U$6&amp;"2:"&amp;$U$6&amp;$U$10)&lt;&gt;"Chronic") *
(INDIRECT("'"&amp;$U$3&amp;"'!"&amp;$U$7&amp;"2:"&amp;$U$7&amp;$U$10)&lt;&gt;"Yes (HUD)")), ""))&lt;&gt;"",1,0))</f>
        <v>0</v>
      </c>
      <c r="S18" s="62" t="e">
        <f ca="1">SUMIFS(
INDIRECT("'"&amp;$U$3&amp;"'!"&amp;$U$8&amp;"2:"&amp;$U$8&amp;$U$10),
INDIRECT("'"&amp;$U$3&amp;"'!"&amp;$U$4&amp;"2:"&amp;$U$4&amp;$U$10), "&lt;&gt;''",
INDIRECT("'"&amp;$U$3&amp;"'!"&amp;$U$5&amp;"2:"&amp;$U$5&amp;$U$10), "No HoH or DOB Missing",
INDIRECT("'"&amp;$U$3&amp;"'!"&amp;$U$6&amp;"2:"&amp;$U$6&amp;$U$10), "&lt;&gt;'Chronic'",
INDIRECT("'"&amp;$U$3&amp;"'!"&amp;$U$7&amp;"2:"&amp;$U$7&amp;$U$10), "&lt;&gt;'Yes (HUD)'")</f>
        <v>#REF!</v>
      </c>
      <c r="T18" s="62" t="str">
        <f ca="1"/>
        <v/>
      </c>
      <c r="U18" s="62" t="e">
        <f ca="1">SUMIFS(
INDIRECT("'"&amp;$U$3&amp;"'!"&amp;$U$9&amp;"2:"&amp;$U$9&amp;$U$10),
INDIRECT("'"&amp;$U$3&amp;"'!"&amp;$U$4&amp;"2:"&amp;$U$4&amp;$U$10), "&lt;&gt;''",
INDIRECT("'"&amp;$U$3&amp;"'!"&amp;$U$5&amp;"2:"&amp;$U$5&amp;$U$10), "No HoH or DOB Missing",
INDIRECT("'"&amp;$U$3&amp;"'!"&amp;$U$6&amp;"2:"&amp;$U$6&amp;$U$10), "&lt;&gt;'Chronic'",
INDIRECT("'"&amp;$U$3&amp;"'!"&amp;$U$7&amp;"2:"&amp;$U$7&amp;$U$10), "&lt;&gt;'Yes (HUD)'")</f>
        <v>#REF!</v>
      </c>
      <c r="V18" s="62" t="str">
        <f ca="1"/>
        <v/>
      </c>
      <c r="X18" s="62" cm="1">
        <f t="array" aca="1" ref="X18" ca="1">SUM(IF(_xlfn.UNIQUE(IFERROR(_xlfn._xlws.FILTER(
INDIRECT("'"&amp;$U$3&amp;"'!"&amp;$U$4&amp;"2:"&amp;$U$4&amp;$U$10),
(INDIRECT("'"&amp;$U$3&amp;"'!"&amp;$U$4&amp;"2:"&amp;$U$4&amp;$U$10)&lt;&gt;"") *
(INDIRECT("'"&amp;$U$3&amp;"'!"&amp;$U$5&amp;"2:"&amp;$U$5&amp;$U$10)="No HoH or DOB Missing") *
(INDIRECT("'"&amp;$U$3&amp;"'!"&amp;$U$7&amp;"2:"&amp;$U$7&amp;$U$10)&lt;&gt;"Yes (HUD)")), ""))&lt;&gt;"",1,0))</f>
        <v>0</v>
      </c>
      <c r="Y18" s="62" t="e">
        <f ca="1">SUMIFS(
INDIRECT("'"&amp;$U$3&amp;"'!"&amp;$U$8&amp;"2:"&amp;$U$8&amp;$U$10),
INDIRECT("'"&amp;$U$3&amp;"'!"&amp;$U$4&amp;"2:"&amp;$U$4&amp;$U$10), "&lt;&gt;''",
INDIRECT("'"&amp;$U$3&amp;"'!"&amp;$U$5&amp;"2:"&amp;$U$5&amp;$U$10), "No HoH or DOB Missing",
INDIRECT("'"&amp;$U$3&amp;"'!"&amp;$U$7&amp;"2:"&amp;$U$7&amp;$U$10), "&lt;&gt;'Yes (HUD)'")</f>
        <v>#REF!</v>
      </c>
      <c r="Z18" s="62" t="str">
        <f ca="1"/>
        <v/>
      </c>
      <c r="AA18" s="62" t="e">
        <f ca="1">SUMIFS(
INDIRECT("'"&amp;$U$3&amp;"'!"&amp;$U$9&amp;"2:"&amp;$U$9&amp;$U$10),
INDIRECT("'"&amp;$U$3&amp;"'!"&amp;$U$4&amp;"2:"&amp;$U$4&amp;$U$10), "&lt;&gt;''",
INDIRECT("'"&amp;$U$3&amp;"'!"&amp;$U$5&amp;"2:"&amp;$U$5&amp;$U$10), "No HoH or DOB Missing",
INDIRECT("'"&amp;$U$3&amp;"'!"&amp;$U$7&amp;"2:"&amp;$U$7&amp;$U$10), "&lt;&gt;'Yes (HUD)'")</f>
        <v>#REF!</v>
      </c>
      <c r="AB18" s="62" t="str">
        <f ca="1"/>
        <v/>
      </c>
    </row>
    <row r="19" spans="1:28" ht="15" customHeight="1" x14ac:dyDescent="0.2">
      <c r="A19" s="42" t="s">
        <v>45</v>
      </c>
      <c r="B19" s="62" cm="1">
        <f t="array" aca="1" ref="B19" ca="1">SUM(IF(_xlfn.UNIQUE(IFERROR(_xlfn._xlws.FILTER(
INDIRECT("'"&amp;$C$3&amp;"'!"&amp;$C$4&amp;"2:"&amp;$C$4&amp;$C$10),
(INDIRECT("'"&amp;$C$3&amp;"'!"&amp;$C$4&amp;"2:"&amp;$C$4&amp;$C$10)&lt;&gt;"") *
(INDIRECT("'"&amp;$C$3&amp;"'!"&amp;$C$5&amp;"2:"&amp;$C$5&amp;$C$10)="No HoH or DOB Missing") *
(INDIRECT("'"&amp;$C$3&amp;"'!"&amp;$C$6&amp;"2:"&amp;$C$6&amp;$C$10)="Chronic") *
(INDIRECT("'"&amp;$C$3&amp;"'!"&amp;$C$7&amp;"2:"&amp;$C$7&amp;$C$10)="Yes (HUD)")), ""))&lt;&gt;"",1,0))</f>
        <v>0</v>
      </c>
      <c r="C19" s="62" cm="1">
        <f t="array" aca="1" ref="C19" ca="1">SUM(IF(_xlfn.UNIQUE(IFERROR(_xlfn._xlws.FILTER(
INDIRECT("'"&amp;$C$3&amp;"'!"&amp;$C$4&amp;"2:"&amp;$C$4&amp;$C$10),
(INDIRECT("'"&amp;$C$3&amp;"'!"&amp;$C$4&amp;"2:"&amp;$C$4&amp;$C$10)&lt;&gt;"") *
(INDIRECT("'"&amp;$C$3&amp;"'!"&amp;$C$5&amp;"2:"&amp;$C$5&amp;$C$10)="No HoH or DOB Missing") *
(INDIRECT("'"&amp;$C$3&amp;"'!"&amp;$C$6&amp;"2:"&amp;$C$6&amp;$C$10)&lt;&gt;"Chronic") *
(INDIRECT("'"&amp;$C$3&amp;"'!"&amp;$C$7&amp;"2:"&amp;$C$7&amp;$C$10)="Yes (HUD)")), ""))&lt;&gt;"",1,0))</f>
        <v>0</v>
      </c>
      <c r="D19" s="62" cm="1">
        <f t="array" aca="1" ref="D19" ca="1">SUM(IF(_xlfn.UNIQUE(IFERROR(_xlfn._xlws.FILTER(
INDIRECT("'"&amp;$C$3&amp;"'!"&amp;$C$4&amp;"2:"&amp;$C$4&amp;$C$10),
(INDIRECT("'"&amp;$C$3&amp;"'!"&amp;$C$4&amp;"2:"&amp;$C$4&amp;$C$10)&lt;&gt;"") *
(INDIRECT("'"&amp;$C$3&amp;"'!"&amp;$C$5&amp;"2:"&amp;$C$5&amp;$C$10)="No HoH or DOB Missing") *
(INDIRECT("'"&amp;$C$3&amp;"'!"&amp;$C$7&amp;"2:"&amp;$C$7&amp;$C$10)="Yes (HUD)")), ""))&lt;&gt;"",1,0))</f>
        <v>0</v>
      </c>
      <c r="F19" s="42" t="s">
        <v>45</v>
      </c>
      <c r="G19" s="62" cm="1">
        <f t="array" aca="1" ref="G19" ca="1">SUM(IF(_xlfn.UNIQUE(IFERROR(_xlfn._xlws.FILTER(
INDIRECT("'"&amp;$H$3&amp;"'!"&amp;$H$4&amp;"2:"&amp;$H$4&amp;$H$10),
(INDIRECT("'"&amp;$H$3&amp;"'!"&amp;$H$4&amp;"2:"&amp;$H$4&amp;$H$10)&lt;&gt;"") *
(INDIRECT("'"&amp;$H$3&amp;"'!"&amp;$H$5&amp;"2:"&amp;$H$5&amp;$H$10)="No HoH or DOB Missing") *
(INDIRECT("'"&amp;$H$3&amp;"'!"&amp;$H$6&amp;"2:"&amp;$H$6&amp;$H$10)="Chronic") *
(INDIRECT("'"&amp;$H$3&amp;"'!"&amp;$H$7&amp;"2:"&amp;$H$7&amp;$H$10)="Yes (HUD)")), ""))&lt;&gt;"",1,0))</f>
        <v>0</v>
      </c>
      <c r="H19" s="62" cm="1">
        <f t="array" aca="1" ref="H19" ca="1">SUM(IF(_xlfn.UNIQUE(IFERROR(_xlfn._xlws.FILTER(
INDIRECT("'"&amp;$H$3&amp;"'!"&amp;$H$4&amp;"2:"&amp;$H$4&amp;$H$10),
(INDIRECT("'"&amp;$H$3&amp;"'!"&amp;$H$4&amp;"2:"&amp;$H$4&amp;$H$10)&lt;&gt;"") *
(INDIRECT("'"&amp;$H$3&amp;"'!"&amp;$H$5&amp;"2:"&amp;$H$5&amp;$H$10)="No HoH or DOB Missing") *
(INDIRECT("'"&amp;$H$3&amp;"'!"&amp;$H$6&amp;"2:"&amp;$H$6&amp;$H$10)&lt;&gt;"Chronic") *
(INDIRECT("'"&amp;$H$3&amp;"'!"&amp;$H$7&amp;"2:"&amp;$H$7&amp;$H$10)="Yes (HUD)")), ""))&lt;&gt;"",1,0))</f>
        <v>0</v>
      </c>
      <c r="I19" s="62" cm="1">
        <f t="array" aca="1" ref="I19" ca="1">SUM(IF(_xlfn.UNIQUE(IFERROR(_xlfn._xlws.FILTER(
INDIRECT("'"&amp;$H$3&amp;"'!"&amp;$H$4&amp;"2:"&amp;$H$4&amp;$H$10),
(INDIRECT("'"&amp;$H$3&amp;"'!"&amp;$H$4&amp;"2:"&amp;$H$4&amp;$H$10)&lt;&gt;"") *
(INDIRECT("'"&amp;$H$3&amp;"'!"&amp;$H$5&amp;"2:"&amp;$H$5&amp;$H$10)="No HoH or DOB Missing") *
(INDIRECT("'"&amp;$H$3&amp;"'!"&amp;$H$7&amp;"2:"&amp;$H$7&amp;$H$10)="Yes (HUD)")), ""))&lt;&gt;"",1,0))</f>
        <v>0</v>
      </c>
      <c r="K19" s="42" t="s">
        <v>45</v>
      </c>
      <c r="L19" s="62" cm="1">
        <f t="array" aca="1" ref="L19" ca="1">SUM(IF(_xlfn.UNIQUE(IFERROR(_xlfn._xlws.FILTER(
INDIRECT("'"&amp;$U$3&amp;"'!"&amp;$U$4&amp;"2:"&amp;$U$4&amp;$U$10),
(INDIRECT("'"&amp;$U$3&amp;"'!"&amp;$U$4&amp;"2:"&amp;$U$4&amp;$U$10)&lt;&gt;"") *
(INDIRECT("'"&amp;$U$3&amp;"'!"&amp;$U$5&amp;"2:"&amp;$U$5&amp;$U$10)="No HoH or DOB Missing") *
(INDIRECT("'"&amp;$U$3&amp;"'!"&amp;$U$6&amp;"2:"&amp;$U$6&amp;$U$10)="Chronic") *
(INDIRECT("'"&amp;$U$3&amp;"'!"&amp;$U$7&amp;"2:"&amp;$U$7&amp;$U$10)="Yes (HUD)")), ""))&lt;&gt;"",1,0))</f>
        <v>0</v>
      </c>
      <c r="M19" s="62" t="e">
        <f ca="1">SUMIFS(
INDIRECT("'"&amp;$U$3&amp;"'!"&amp;$U$8&amp;"2:"&amp;$U$8&amp;$U$10),
INDIRECT("'"&amp;$U$3&amp;"'!"&amp;$U$4&amp;"2:"&amp;$U$4&amp;$U$10), "&lt;&gt;''",
INDIRECT("'"&amp;$U$3&amp;"'!"&amp;$U$5&amp;"2:"&amp;$U$5&amp;$U$10), "No HoH or DOB Missing",
INDIRECT("'"&amp;$U$3&amp;"'!"&amp;$U$6&amp;"2:"&amp;$U$6&amp;$U$10), "Chronic",
INDIRECT("'"&amp;$U$3&amp;"'!"&amp;$U$7&amp;"2:"&amp;$U$7&amp;$U$10), "Yes (HUD)")</f>
        <v>#REF!</v>
      </c>
      <c r="N19" s="62" t="str">
        <f ca="1"/>
        <v/>
      </c>
      <c r="O19" s="62" t="e">
        <f ca="1">SUMIFS(
INDIRECT("'"&amp;$U$3&amp;"'!"&amp;$U$9&amp;"2:"&amp;$U$9&amp;$U$10),
INDIRECT("'"&amp;$U$3&amp;"'!"&amp;$U$4&amp;"2:"&amp;$U$4&amp;$U$10), "&lt;&gt;''",
INDIRECT("'"&amp;$U$3&amp;"'!"&amp;$U$5&amp;"2:"&amp;$U$5&amp;$U$10), "No HoH or DOB Missing",
INDIRECT("'"&amp;$U$3&amp;"'!"&amp;$U$6&amp;"2:"&amp;$U$6&amp;$U$10), "Chronic",
INDIRECT("'"&amp;$U$3&amp;"'!"&amp;$U$7&amp;"2:"&amp;$U$7&amp;$U$10), "Yes (HUD)")</f>
        <v>#REF!</v>
      </c>
      <c r="P19" s="62" t="str">
        <f ca="1"/>
        <v/>
      </c>
      <c r="R19" s="62" cm="1">
        <f t="array" aca="1" ref="R19" ca="1">SUM(IF(_xlfn.UNIQUE(IFERROR(_xlfn._xlws.FILTER(
INDIRECT("'"&amp;$U$3&amp;"'!"&amp;$U$4&amp;"2:"&amp;$U$4&amp;$U$10),
(INDIRECT("'"&amp;$U$3&amp;"'!"&amp;$U$4&amp;"2:"&amp;$U$4&amp;$U$10)&lt;&gt;"") *
(INDIRECT("'"&amp;$U$3&amp;"'!"&amp;$U$5&amp;"2:"&amp;$U$5&amp;$U$10)="No HoH or DOB Missing") *
(INDIRECT("'"&amp;$U$3&amp;"'!"&amp;$U$6&amp;"2:"&amp;$U$6&amp;$U$10)&lt;&gt;"Chronic") *
(INDIRECT("'"&amp;$U$3&amp;"'!"&amp;$U$7&amp;"2:"&amp;$U$7&amp;$U$10)="Yes (HUD)")), ""))&lt;&gt;"",1,0))</f>
        <v>0</v>
      </c>
      <c r="S19" s="62" t="e">
        <f ca="1">SUMIFS(
INDIRECT("'"&amp;$U$3&amp;"'!"&amp;$U$8&amp;"2:"&amp;$U$8&amp;$U$10),
INDIRECT("'"&amp;$U$3&amp;"'!"&amp;$U$4&amp;"2:"&amp;$U$4&amp;$U$10), "&lt;&gt;''",
INDIRECT("'"&amp;$U$3&amp;"'!"&amp;$U$5&amp;"2:"&amp;$U$5&amp;$U$10), "No HoH or DOB Missing",
INDIRECT("'"&amp;$U$3&amp;"'!"&amp;$U$6&amp;"2:"&amp;$U$6&amp;$U$10), "&lt;&gt;'Chronic'",
INDIRECT("'"&amp;$U$3&amp;"'!"&amp;$U$7&amp;"2:"&amp;$U$7&amp;$U$10), "Yes (HUD)")</f>
        <v>#REF!</v>
      </c>
      <c r="T19" s="62" t="str">
        <f ca="1"/>
        <v/>
      </c>
      <c r="U19" s="62" t="e">
        <f ca="1">SUMIFS(
INDIRECT("'"&amp;$U$3&amp;"'!"&amp;$U$9&amp;"2:"&amp;$U$9&amp;$U$10),
INDIRECT("'"&amp;$U$3&amp;"'!"&amp;$U$4&amp;"2:"&amp;$U$4&amp;$U$10), "&lt;&gt;''",
INDIRECT("'"&amp;$U$3&amp;"'!"&amp;$U$5&amp;"2:"&amp;$U$5&amp;$U$10), "No HoH or DOB Missing",
INDIRECT("'"&amp;$U$3&amp;"'!"&amp;$U$6&amp;"2:"&amp;$U$6&amp;$U$10), "&lt;&gt;'Chronic'",
INDIRECT("'"&amp;$U$3&amp;"'!"&amp;$U$7&amp;"2:"&amp;$U$7&amp;$U$10), "Yes (HUD)")</f>
        <v>#REF!</v>
      </c>
      <c r="V19" s="62" t="str">
        <f ca="1"/>
        <v/>
      </c>
      <c r="X19" s="62" cm="1">
        <f t="array" aca="1" ref="X19" ca="1">SUM(IF(_xlfn.UNIQUE(IFERROR(_xlfn._xlws.FILTER(
INDIRECT("'"&amp;$U$3&amp;"'!"&amp;$U$4&amp;"2:"&amp;$U$4&amp;$U$10),
(INDIRECT("'"&amp;$U$3&amp;"'!"&amp;$U$4&amp;"2:"&amp;$U$4&amp;$U$10)&lt;&gt;"") *
(INDIRECT("'"&amp;$U$3&amp;"'!"&amp;$U$5&amp;"2:"&amp;$U$5&amp;$U$10)="No HoH or DOB Missing") *
(INDIRECT("'"&amp;$U$3&amp;"'!"&amp;$U$7&amp;"2:"&amp;$U$7&amp;$U$10)="Yes (HUD)")), ""))&lt;&gt;"",1,0))</f>
        <v>0</v>
      </c>
      <c r="Y19" s="62" t="e">
        <f ca="1">SUMIFS(
INDIRECT("'"&amp;$U$3&amp;"'!"&amp;$U$8&amp;"2:"&amp;$U$8&amp;$U$10),
INDIRECT("'"&amp;$U$3&amp;"'!"&amp;$U$4&amp;"2:"&amp;$U$4&amp;$U$10), "&lt;&gt;''",
INDIRECT("'"&amp;$U$3&amp;"'!"&amp;$U$5&amp;"2:"&amp;$U$5&amp;$U$10), "No HoH or DOB Missing",
INDIRECT("'"&amp;$U$3&amp;"'!"&amp;$U$7&amp;"2:"&amp;$U$7&amp;$U$10), "Yes (HUD)")</f>
        <v>#REF!</v>
      </c>
      <c r="Z19" s="62" t="str">
        <f ca="1"/>
        <v/>
      </c>
      <c r="AA19" s="62" t="e">
        <f ca="1">SUMIFS(
INDIRECT("'"&amp;$U$3&amp;"'!"&amp;$U$9&amp;"2:"&amp;$U$9&amp;$U$10),
INDIRECT("'"&amp;$U$3&amp;"'!"&amp;$U$4&amp;"2:"&amp;$U$4&amp;$U$10), "&lt;&gt;''",
INDIRECT("'"&amp;$U$3&amp;"'!"&amp;$U$5&amp;"2:"&amp;$U$5&amp;$U$10), "No HoH or DOB Missing",
INDIRECT("'"&amp;$U$3&amp;"'!"&amp;$U$7&amp;"2:"&amp;$U$7&amp;$U$10), "Yes (HUD)")</f>
        <v>#REF!</v>
      </c>
      <c r="AB19" s="62" t="str">
        <f ca="1"/>
        <v/>
      </c>
    </row>
    <row r="20" spans="1:28" ht="15" customHeight="1" x14ac:dyDescent="0.2">
      <c r="A20" s="64" t="s">
        <v>50</v>
      </c>
      <c r="B20" s="63" cm="1">
        <f t="array" aca="1" ref="B20" ca="1">SUM(IF(_xlfn.UNIQUE(IFERROR(_xlfn._xlws.FILTER(
INDIRECT("'"&amp;$C$3&amp;"'!"&amp;$C$4&amp;"2:"&amp;$C$4&amp;$C$10),
(INDIRECT("'"&amp;$C$3&amp;"'!"&amp;$C$4&amp;"2:"&amp;$C$4&amp;$C$10)&lt;&gt;"") *
(INDIRECT("'"&amp;$C$3&amp;"'!"&amp;$C$5&amp;"2:"&amp;$C$5&amp;$C$10)="Other Household Type") *
(INDIRECT("'"&amp;$C$3&amp;"'!"&amp;$C$6&amp;"2:"&amp;$C$6&amp;$C$10)="Chronic")), ""))&lt;&gt;"",1,0))</f>
        <v>0</v>
      </c>
      <c r="C20" s="63" cm="1">
        <f t="array" aca="1" ref="C20" ca="1">SUM(IF(_xlfn.UNIQUE(IFERROR(_xlfn._xlws.FILTER(
INDIRECT("'"&amp;$C$3&amp;"'!"&amp;$C$4&amp;"2:"&amp;$C$4&amp;$C$10),
(INDIRECT("'"&amp;$C$3&amp;"'!"&amp;$C$4&amp;"2:"&amp;$C$4&amp;$C$10)&lt;&gt;"") *
(INDIRECT("'"&amp;$C$3&amp;"'!"&amp;$C$5&amp;"2:"&amp;$C$5&amp;$C$10)="Other Household Type") *
(INDIRECT("'"&amp;$C$3&amp;"'!"&amp;$C$6&amp;"2:"&amp;$C$6&amp;$C$10)&lt;&gt;"Chronic")), ""))&lt;&gt;"",1,0))</f>
        <v>0</v>
      </c>
      <c r="D20" s="63" cm="1">
        <f t="array" aca="1" ref="D20" ca="1">SUM(IF(_xlfn.UNIQUE(IFERROR(_xlfn._xlws.FILTER(
INDIRECT("'"&amp;$C$3&amp;"'!"&amp;$C$4&amp;"2:"&amp;$C$4&amp;$C$10),
(INDIRECT("'"&amp;$C$3&amp;"'!"&amp;$C$4&amp;"2:"&amp;$C$4&amp;$C$10)&lt;&gt;"") *
(INDIRECT("'"&amp;$C$3&amp;"'!"&amp;$C$5&amp;"2:"&amp;$C$5&amp;$C$10)="Other Household Type")), ""))&lt;&gt;"",1,0))</f>
        <v>0</v>
      </c>
      <c r="F20" s="64" t="s">
        <v>50</v>
      </c>
      <c r="G20" s="63" cm="1">
        <f t="array" aca="1" ref="G20" ca="1">SUM(IF(_xlfn.UNIQUE(IFERROR(_xlfn._xlws.FILTER(
INDIRECT("'"&amp;$H$3&amp;"'!"&amp;$H$4&amp;"2:"&amp;$H$4&amp;$H$10),
(INDIRECT("'"&amp;$H$3&amp;"'!"&amp;$H$4&amp;"2:"&amp;$H$4&amp;$H$10)&lt;&gt;"") *
(INDIRECT("'"&amp;$H$3&amp;"'!"&amp;$H$5&amp;"2:"&amp;$H$5&amp;$H$10)="Other Household Type") *
(INDIRECT("'"&amp;$H$3&amp;"'!"&amp;$H$6&amp;"2:"&amp;$H$6&amp;$H$10)="Chronic")), ""))&lt;&gt;"",1,0))</f>
        <v>0</v>
      </c>
      <c r="H20" s="63" cm="1">
        <f t="array" aca="1" ref="H20" ca="1">SUM(IF(_xlfn.UNIQUE(IFERROR(_xlfn._xlws.FILTER(
INDIRECT("'"&amp;$H$3&amp;"'!"&amp;$H$4&amp;"2:"&amp;$H$4&amp;$H$10),
(INDIRECT("'"&amp;$H$3&amp;"'!"&amp;$H$4&amp;"2:"&amp;$H$4&amp;$H$10)&lt;&gt;"") *
(INDIRECT("'"&amp;$H$3&amp;"'!"&amp;$H$5&amp;"2:"&amp;$H$5&amp;$H$10)="Other Household Type") *
(INDIRECT("'"&amp;$H$3&amp;"'!"&amp;$H$6&amp;"2:"&amp;$H$6&amp;$H$10)&lt;&gt;"Chronic")), ""))&lt;&gt;"",1,0))</f>
        <v>0</v>
      </c>
      <c r="I20" s="63" cm="1">
        <f t="array" aca="1" ref="I20" ca="1">SUM(IF(_xlfn.UNIQUE(IFERROR(_xlfn._xlws.FILTER(
INDIRECT("'"&amp;$H$3&amp;"'!"&amp;$H$4&amp;"2:"&amp;$H$4&amp;$H$10),
(INDIRECT("'"&amp;$H$3&amp;"'!"&amp;$H$4&amp;"2:"&amp;$H$4&amp;$H$10)&lt;&gt;"") *
(INDIRECT("'"&amp;$H$3&amp;"'!"&amp;$H$5&amp;"2:"&amp;$H$5&amp;$H$10)="Other Household Type")), ""))&lt;&gt;"",1,0))</f>
        <v>0</v>
      </c>
      <c r="K20" s="64" t="s">
        <v>50</v>
      </c>
      <c r="L20" s="63" cm="1">
        <f t="array" aca="1" ref="L20" ca="1">SUM(IF(_xlfn.UNIQUE(IFERROR(_xlfn._xlws.FILTER(
INDIRECT("'"&amp;$U$3&amp;"'!"&amp;$U$4&amp;"2:"&amp;$U$4&amp;$U$10),
(INDIRECT("'"&amp;$U$3&amp;"'!"&amp;$U$4&amp;"2:"&amp;$U$4&amp;$U$10)&lt;&gt;"") *
(INDIRECT("'"&amp;$U$3&amp;"'!"&amp;$U$5&amp;"2:"&amp;$U$5&amp;$U$10)="Other Household Type") *
(INDIRECT("'"&amp;$U$3&amp;"'!"&amp;$U$6&amp;"2:"&amp;$U$6&amp;$U$10)="Chronic")), ""))&lt;&gt;"",1,0))</f>
        <v>0</v>
      </c>
      <c r="M20" s="63" t="e">
        <f ca="1">SUMIFS(
INDIRECT("'"&amp;$U$3&amp;"'!"&amp;$U$8&amp;"2:"&amp;$U$8&amp;$U$10),
INDIRECT("'"&amp;$U$3&amp;"'!"&amp;$U$4&amp;"2:"&amp;$U$4&amp;$U$10), "&lt;&gt;''",
INDIRECT("'"&amp;$U$3&amp;"'!"&amp;$U$5&amp;"2:"&amp;$U$5&amp;$U$10), "Other Household Type",
INDIRECT("'"&amp;$U$3&amp;"'!"&amp;$U$6&amp;"2:"&amp;$U$6&amp;$U$10), "Chronic")</f>
        <v>#REF!</v>
      </c>
      <c r="N20" s="63" t="str">
        <f ca="1"/>
        <v/>
      </c>
      <c r="O20" s="63" t="e">
        <f ca="1">SUMIFS(
INDIRECT("'"&amp;$U$3&amp;"'!"&amp;$U$9&amp;"2:"&amp;$U$9&amp;$U$10),
INDIRECT("'"&amp;$U$3&amp;"'!"&amp;$U$4&amp;"2:"&amp;$U$4&amp;$U$10), "&lt;&gt;''",
INDIRECT("'"&amp;$U$3&amp;"'!"&amp;$U$5&amp;"2:"&amp;$U$5&amp;$U$10), "Other Household Type",
INDIRECT("'"&amp;$U$3&amp;"'!"&amp;$U$6&amp;"2:"&amp;$U$6&amp;$U$10), "Chronic")</f>
        <v>#REF!</v>
      </c>
      <c r="P20" s="63" t="str">
        <f ca="1"/>
        <v/>
      </c>
      <c r="R20" s="63" cm="1">
        <f t="array" aca="1" ref="R20" ca="1">SUM(IF(_xlfn.UNIQUE(IFERROR(_xlfn._xlws.FILTER(
INDIRECT("'"&amp;$U$3&amp;"'!"&amp;$U$4&amp;"2:"&amp;$U$4&amp;$U$10),
(INDIRECT("'"&amp;$U$3&amp;"'!"&amp;$U$4&amp;"2:"&amp;$U$4&amp;$U$10)&lt;&gt;"") *
(INDIRECT("'"&amp;$U$3&amp;"'!"&amp;$U$5&amp;"2:"&amp;$U$5&amp;$U$10)="Other Household Type") *
(INDIRECT("'"&amp;$U$3&amp;"'!"&amp;$U$6&amp;"2:"&amp;$U$6&amp;$U$10)&lt;&gt;"Chronic")), ""))&lt;&gt;"",1,0))</f>
        <v>0</v>
      </c>
      <c r="S20" s="63" t="e">
        <f ca="1">SUMIFS(
INDIRECT("'"&amp;$U$3&amp;"'!"&amp;$U$8&amp;"2:"&amp;$U$8&amp;$U$10),
INDIRECT("'"&amp;$U$3&amp;"'!"&amp;$U$4&amp;"2:"&amp;$U$4&amp;$U$10), "&lt;&gt;''",
INDIRECT("'"&amp;$U$3&amp;"'!"&amp;$U$5&amp;"2:"&amp;$U$5&amp;$U$10), "Other Household Type",
INDIRECT("'"&amp;$U$3&amp;"'!"&amp;$U$6&amp;"2:"&amp;$U$6&amp;$U$10), "&lt;&gt;'Chronic'")</f>
        <v>#REF!</v>
      </c>
      <c r="T20" s="63" t="str">
        <f ca="1"/>
        <v/>
      </c>
      <c r="U20" s="63" t="e">
        <f ca="1">SUMIFS(
INDIRECT("'"&amp;$U$3&amp;"'!"&amp;$U$9&amp;"2:"&amp;$U$9&amp;$U$10),
INDIRECT("'"&amp;$U$3&amp;"'!"&amp;$U$4&amp;"2:"&amp;$U$4&amp;$U$10), "&lt;&gt;''",
INDIRECT("'"&amp;$U$3&amp;"'!"&amp;$U$5&amp;"2:"&amp;$U$5&amp;$U$10), "Other Household Type",
INDIRECT("'"&amp;$U$3&amp;"'!"&amp;$U$6&amp;"2:"&amp;$U$6&amp;$U$10), "&lt;&gt;'Chronic'")</f>
        <v>#REF!</v>
      </c>
      <c r="V20" s="63" t="str">
        <f ca="1"/>
        <v/>
      </c>
      <c r="X20" s="63" cm="1">
        <f t="array" aca="1" ref="X20" ca="1">SUM(IF(_xlfn.UNIQUE(IFERROR(_xlfn._xlws.FILTER(
INDIRECT("'"&amp;$U$3&amp;"'!"&amp;$U$4&amp;"2:"&amp;$U$4&amp;$U$10),
(INDIRECT("'"&amp;$U$3&amp;"'!"&amp;$U$4&amp;"2:"&amp;$U$4&amp;$U$10)&lt;&gt;"") *
(INDIRECT("'"&amp;$U$3&amp;"'!"&amp;$U$5&amp;"2:"&amp;$U$5&amp;$U$10)="Other Household Type")), ""))&lt;&gt;"",1,0))</f>
        <v>0</v>
      </c>
      <c r="Y20" s="63" t="e">
        <f ca="1">SUMIFS(
INDIRECT("'"&amp;$U$3&amp;"'!"&amp;$U$8&amp;"2:"&amp;$U$8&amp;$U$10),
INDIRECT("'"&amp;$U$3&amp;"'!"&amp;$U$4&amp;"2:"&amp;$U$4&amp;$U$10), "&lt;&gt;''",
INDIRECT("'"&amp;$U$3&amp;"'!"&amp;$U$5&amp;"2:"&amp;$U$5&amp;$U$10), "Other Household Type")</f>
        <v>#REF!</v>
      </c>
      <c r="Z20" s="63" t="str">
        <f ca="1"/>
        <v/>
      </c>
      <c r="AA20" s="63" t="e">
        <f ca="1">SUMIFS(
INDIRECT("'"&amp;$U$3&amp;"'!"&amp;$U$9&amp;"2:"&amp;$U$9&amp;$U$10),
INDIRECT("'"&amp;$U$3&amp;"'!"&amp;$U$4&amp;"2:"&amp;$U$4&amp;$U$10), "&lt;&gt;''",
INDIRECT("'"&amp;$U$3&amp;"'!"&amp;$U$5&amp;"2:"&amp;$U$5&amp;$U$10), "Other Household Type")</f>
        <v>#REF!</v>
      </c>
      <c r="AB20" s="63" t="str">
        <f ca="1"/>
        <v/>
      </c>
    </row>
    <row r="21" spans="1:28" ht="15" customHeight="1" x14ac:dyDescent="0.2">
      <c r="A21" s="42" t="s">
        <v>46</v>
      </c>
      <c r="B21" s="62" cm="1">
        <f t="array" aca="1" ref="B21" ca="1">SUM(IF(_xlfn.UNIQUE(IFERROR(_xlfn._xlws.FILTER(
INDIRECT("'"&amp;$C$3&amp;"'!"&amp;$C$4&amp;"2:"&amp;$C$4&amp;$C$10),
(INDIRECT("'"&amp;$C$3&amp;"'!"&amp;$C$4&amp;"2:"&amp;$C$4&amp;$C$10)&lt;&gt;"") *
(INDIRECT("'"&amp;$C$3&amp;"'!"&amp;$C$5&amp;"2:"&amp;$C$5&amp;$C$10)="Other Household Type") *
(INDIRECT("'"&amp;$C$3&amp;"'!"&amp;$C$6&amp;"2:"&amp;$C$6&amp;$C$10)="Chronic") *
(INDIRECT("'"&amp;$C$3&amp;"'!"&amp;$C$7&amp;"2:"&amp;$C$7&amp;$C$10)&lt;&gt;"Yes (HUD)")), ""))&lt;&gt;"",1,0))</f>
        <v>0</v>
      </c>
      <c r="C21" s="62" cm="1">
        <f t="array" aca="1" ref="C21" ca="1">SUM(IF(_xlfn.UNIQUE(IFERROR(_xlfn._xlws.FILTER(
INDIRECT("'"&amp;$C$3&amp;"'!"&amp;$C$4&amp;"2:"&amp;$C$4&amp;$C$10),
(INDIRECT("'"&amp;$C$3&amp;"'!"&amp;$C$4&amp;"2:"&amp;$C$4&amp;$C$10)&lt;&gt;"") *
(INDIRECT("'"&amp;$C$3&amp;"'!"&amp;$C$5&amp;"2:"&amp;$C$5&amp;$C$10)="Other Household Type") *
(INDIRECT("'"&amp;$C$3&amp;"'!"&amp;$C$6&amp;"2:"&amp;$C$6&amp;$C$10)&lt;&gt;"Chronic") *
(INDIRECT("'"&amp;$C$3&amp;"'!"&amp;$C$7&amp;"2:"&amp;$C$7&amp;$C$10)&lt;&gt;"Yes (HUD)")), ""))&lt;&gt;"",1,0))</f>
        <v>0</v>
      </c>
      <c r="D21" s="62" cm="1">
        <f t="array" aca="1" ref="D21" ca="1">SUM(IF(_xlfn.UNIQUE(IFERROR(_xlfn._xlws.FILTER(
INDIRECT("'"&amp;$C$3&amp;"'!"&amp;$C$4&amp;"2:"&amp;$C$4&amp;$C$10),
(INDIRECT("'"&amp;$C$3&amp;"'!"&amp;$C$4&amp;"2:"&amp;$C$4&amp;$C$10)&lt;&gt;"") *
(INDIRECT("'"&amp;$C$3&amp;"'!"&amp;$C$5&amp;"2:"&amp;$C$5&amp;$C$10)="Other Household Type") *
(INDIRECT("'"&amp;$C$3&amp;"'!"&amp;$C$7&amp;"2:"&amp;$C$7&amp;$C$10)&lt;&gt;"Yes (HUD)")), ""))&lt;&gt;"",1,0))</f>
        <v>0</v>
      </c>
      <c r="F21" s="42" t="s">
        <v>46</v>
      </c>
      <c r="G21" s="62" cm="1">
        <f t="array" aca="1" ref="G21" ca="1">SUM(IF(_xlfn.UNIQUE(IFERROR(_xlfn._xlws.FILTER(
INDIRECT("'"&amp;$H$3&amp;"'!"&amp;$H$4&amp;"2:"&amp;$H$4&amp;$H$10),
(INDIRECT("'"&amp;$H$3&amp;"'!"&amp;$H$4&amp;"2:"&amp;$H$4&amp;$H$10)&lt;&gt;"") *
(INDIRECT("'"&amp;$H$3&amp;"'!"&amp;$H$5&amp;"2:"&amp;$H$5&amp;$H$10)="Other Household Type") *
(INDIRECT("'"&amp;$H$3&amp;"'!"&amp;$H$6&amp;"2:"&amp;$H$6&amp;$H$10)="Chronic") *
(INDIRECT("'"&amp;$H$3&amp;"'!"&amp;$H$7&amp;"2:"&amp;$H$7&amp;$H$10)&lt;&gt;"Yes (HUD)")), ""))&lt;&gt;"",1,0))</f>
        <v>0</v>
      </c>
      <c r="H21" s="62" cm="1">
        <f t="array" aca="1" ref="H21" ca="1">SUM(IF(_xlfn.UNIQUE(IFERROR(_xlfn._xlws.FILTER(
INDIRECT("'"&amp;$H$3&amp;"'!"&amp;$H$4&amp;"2:"&amp;$H$4&amp;$H$10),
(INDIRECT("'"&amp;$H$3&amp;"'!"&amp;$H$4&amp;"2:"&amp;$H$4&amp;$H$10)&lt;&gt;"") *
(INDIRECT("'"&amp;$H$3&amp;"'!"&amp;$H$5&amp;"2:"&amp;$H$5&amp;$H$10)="Other Household Type") *
(INDIRECT("'"&amp;$H$3&amp;"'!"&amp;$H$6&amp;"2:"&amp;$H$6&amp;$H$10)&lt;&gt;"Chronic") *
(INDIRECT("'"&amp;$H$3&amp;"'!"&amp;$H$7&amp;"2:"&amp;$H$7&amp;$H$10)&lt;&gt;"Yes (HUD)")), ""))&lt;&gt;"",1,0))</f>
        <v>0</v>
      </c>
      <c r="I21" s="62" cm="1">
        <f t="array" aca="1" ref="I21" ca="1">SUM(IF(_xlfn.UNIQUE(IFERROR(_xlfn._xlws.FILTER(
INDIRECT("'"&amp;$H$3&amp;"'!"&amp;$H$4&amp;"2:"&amp;$H$4&amp;$H$10),
(INDIRECT("'"&amp;$H$3&amp;"'!"&amp;$H$4&amp;"2:"&amp;$H$4&amp;$H$10)&lt;&gt;"") *
(INDIRECT("'"&amp;$H$3&amp;"'!"&amp;$H$5&amp;"2:"&amp;$H$5&amp;$H$10)="Other Household Type") *
(INDIRECT("'"&amp;$H$3&amp;"'!"&amp;$H$7&amp;"2:"&amp;$H$7&amp;$H$10)&lt;&gt;"Yes (HUD)")), ""))&lt;&gt;"",1,0))</f>
        <v>0</v>
      </c>
      <c r="K21" s="42" t="s">
        <v>46</v>
      </c>
      <c r="L21" s="62" cm="1">
        <f t="array" aca="1" ref="L21" ca="1">SUM(IF(_xlfn.UNIQUE(IFERROR(_xlfn._xlws.FILTER(
INDIRECT("'"&amp;$U$3&amp;"'!"&amp;$U$4&amp;"2:"&amp;$U$4&amp;$U$10),
(INDIRECT("'"&amp;$U$3&amp;"'!"&amp;$U$4&amp;"2:"&amp;$U$4&amp;$U$10)&lt;&gt;"") *
(INDIRECT("'"&amp;$U$3&amp;"'!"&amp;$U$5&amp;"2:"&amp;$U$5&amp;$U$10)="Other Household Type") *
(INDIRECT("'"&amp;$U$3&amp;"'!"&amp;$U$6&amp;"2:"&amp;$U$6&amp;$U$10)="Chronic") *
(INDIRECT("'"&amp;$U$3&amp;"'!"&amp;$U$7&amp;"2:"&amp;$U$7&amp;$U$10)&lt;&gt;"Yes (HUD)")), ""))&lt;&gt;"",1,0))</f>
        <v>0</v>
      </c>
      <c r="M21" s="62" t="e">
        <f ca="1">SUMIFS(
INDIRECT("'"&amp;$U$3&amp;"'!"&amp;$U$8&amp;"2:"&amp;$U$8&amp;$U$10),
INDIRECT("'"&amp;$U$3&amp;"'!"&amp;$U$4&amp;"2:"&amp;$U$4&amp;$U$10), "&lt;&gt;''",
INDIRECT("'"&amp;$U$3&amp;"'!"&amp;$U$5&amp;"2:"&amp;$U$5&amp;$U$10), "Other Household Type",
INDIRECT("'"&amp;$U$3&amp;"'!"&amp;$U$6&amp;"2:"&amp;$U$6&amp;$U$10), "Chronic",
INDIRECT("'"&amp;$U$3&amp;"'!"&amp;$U$7&amp;"2:"&amp;$U$7&amp;$U$10), "&lt;&gt;'Yes (HUD)'")</f>
        <v>#REF!</v>
      </c>
      <c r="N21" s="62" t="str">
        <f ca="1"/>
        <v/>
      </c>
      <c r="O21" s="62" t="e">
        <f ca="1">SUMIFS(
INDIRECT("'"&amp;$U$3&amp;"'!"&amp;$U$9&amp;"2:"&amp;$U$9&amp;$U$10),
INDIRECT("'"&amp;$U$3&amp;"'!"&amp;$U$4&amp;"2:"&amp;$U$4&amp;$U$10), "&lt;&gt;''",
INDIRECT("'"&amp;$U$3&amp;"'!"&amp;$U$5&amp;"2:"&amp;$U$5&amp;$U$10), "Other Household Type",
INDIRECT("'"&amp;$U$3&amp;"'!"&amp;$U$6&amp;"2:"&amp;$U$6&amp;$U$10), "Chronic",
INDIRECT("'"&amp;$U$3&amp;"'!"&amp;$U$7&amp;"2:"&amp;$U$7&amp;$U$10), "&lt;&gt;'Yes (HUD)'")</f>
        <v>#REF!</v>
      </c>
      <c r="P21" s="62" t="str">
        <f ca="1"/>
        <v/>
      </c>
      <c r="R21" s="62" cm="1">
        <f t="array" aca="1" ref="R21" ca="1">SUM(IF(_xlfn.UNIQUE(IFERROR(_xlfn._xlws.FILTER(
INDIRECT("'"&amp;$U$3&amp;"'!"&amp;$U$4&amp;"2:"&amp;$U$4&amp;$U$10),
(INDIRECT("'"&amp;$U$3&amp;"'!"&amp;$U$4&amp;"2:"&amp;$U$4&amp;$U$10)&lt;&gt;"") *
(INDIRECT("'"&amp;$U$3&amp;"'!"&amp;$U$5&amp;"2:"&amp;$U$5&amp;$U$10)="Other Household Type") *
(INDIRECT("'"&amp;$U$3&amp;"'!"&amp;$U$6&amp;"2:"&amp;$U$6&amp;$U$10)&lt;&gt;"Chronic") *
(INDIRECT("'"&amp;$U$3&amp;"'!"&amp;$U$7&amp;"2:"&amp;$U$7&amp;$U$10)&lt;&gt;"Yes (HUD)")), ""))&lt;&gt;"",1,0))</f>
        <v>0</v>
      </c>
      <c r="S21" s="62" t="e">
        <f ca="1">SUMIFS(
INDIRECT("'"&amp;$U$3&amp;"'!"&amp;$U$8&amp;"2:"&amp;$U$8&amp;$U$10),
INDIRECT("'"&amp;$U$3&amp;"'!"&amp;$U$4&amp;"2:"&amp;$U$4&amp;$U$10), "&lt;&gt;''",
INDIRECT("'"&amp;$U$3&amp;"'!"&amp;$U$5&amp;"2:"&amp;$U$5&amp;$U$10), "Other Household Type",
INDIRECT("'"&amp;$U$3&amp;"'!"&amp;$U$6&amp;"2:"&amp;$U$6&amp;$U$10), "&lt;&gt;'Chronic'",
INDIRECT("'"&amp;$U$3&amp;"'!"&amp;$U$7&amp;"2:"&amp;$U$7&amp;$U$10), "&lt;&gt;'Yes (HUD)'")</f>
        <v>#REF!</v>
      </c>
      <c r="T21" s="62" t="str">
        <f ca="1"/>
        <v/>
      </c>
      <c r="U21" s="62" t="e">
        <f ca="1">SUMIFS(
INDIRECT("'"&amp;$U$3&amp;"'!"&amp;$U$9&amp;"2:"&amp;$U$9&amp;$U$10),
INDIRECT("'"&amp;$U$3&amp;"'!"&amp;$U$4&amp;"2:"&amp;$U$4&amp;$U$10), "&lt;&gt;''",
INDIRECT("'"&amp;$U$3&amp;"'!"&amp;$U$5&amp;"2:"&amp;$U$5&amp;$U$10), "Other Household Type",
INDIRECT("'"&amp;$U$3&amp;"'!"&amp;$U$6&amp;"2:"&amp;$U$6&amp;$U$10), "&lt;&gt;'Chronic'",
INDIRECT("'"&amp;$U$3&amp;"'!"&amp;$U$7&amp;"2:"&amp;$U$7&amp;$U$10), "&lt;&gt;'Yes (HUD)'")</f>
        <v>#REF!</v>
      </c>
      <c r="V21" s="62" t="str">
        <f ca="1"/>
        <v/>
      </c>
      <c r="X21" s="62" cm="1">
        <f t="array" aca="1" ref="X21" ca="1">SUM(IF(_xlfn.UNIQUE(IFERROR(_xlfn._xlws.FILTER(
INDIRECT("'"&amp;$U$3&amp;"'!"&amp;$U$4&amp;"2:"&amp;$U$4&amp;$U$10),
(INDIRECT("'"&amp;$U$3&amp;"'!"&amp;$U$4&amp;"2:"&amp;$U$4&amp;$U$10)&lt;&gt;"") *
(INDIRECT("'"&amp;$U$3&amp;"'!"&amp;$U$5&amp;"2:"&amp;$U$5&amp;$U$10)="Other Household Type") *
(INDIRECT("'"&amp;$U$3&amp;"'!"&amp;$U$7&amp;"2:"&amp;$U$7&amp;$U$10)&lt;&gt;"Yes (HUD)")), ""))&lt;&gt;"",1,0))</f>
        <v>0</v>
      </c>
      <c r="Y21" s="62" t="e">
        <f ca="1">SUMIFS(
INDIRECT("'"&amp;$U$3&amp;"'!"&amp;$U$8&amp;"2:"&amp;$U$8&amp;$U$10),
INDIRECT("'"&amp;$U$3&amp;"'!"&amp;$U$4&amp;"2:"&amp;$U$4&amp;$U$10), "&lt;&gt;''",
INDIRECT("'"&amp;$U$3&amp;"'!"&amp;$U$5&amp;"2:"&amp;$U$5&amp;$U$10), "Other Household Type",
INDIRECT("'"&amp;$U$3&amp;"'!"&amp;$U$7&amp;"2:"&amp;$U$7&amp;$U$10), "&lt;&gt;'Yes (HUD)'")</f>
        <v>#REF!</v>
      </c>
      <c r="Z21" s="62" t="str">
        <f ca="1"/>
        <v/>
      </c>
      <c r="AA21" s="62" t="e">
        <f ca="1">SUMIFS(
INDIRECT("'"&amp;$U$3&amp;"'!"&amp;$U$9&amp;"2:"&amp;$U$9&amp;$U$10),
INDIRECT("'"&amp;$U$3&amp;"'!"&amp;$U$4&amp;"2:"&amp;$U$4&amp;$U$10), "&lt;&gt;''",
INDIRECT("'"&amp;$U$3&amp;"'!"&amp;$U$5&amp;"2:"&amp;$U$5&amp;$U$10), "Other Household Type",
INDIRECT("'"&amp;$U$3&amp;"'!"&amp;$U$7&amp;"2:"&amp;$U$7&amp;$U$10), "&lt;&gt;'Yes (HUD)'")</f>
        <v>#REF!</v>
      </c>
      <c r="AB21" s="62" t="str">
        <f ca="1"/>
        <v/>
      </c>
    </row>
    <row r="22" spans="1:28" ht="15" customHeight="1" x14ac:dyDescent="0.2">
      <c r="A22" s="42" t="s">
        <v>45</v>
      </c>
      <c r="B22" s="62" cm="1">
        <f t="array" aca="1" ref="B22" ca="1">SUM(IF(_xlfn.UNIQUE(IFERROR(_xlfn._xlws.FILTER(
INDIRECT("'"&amp;$C$3&amp;"'!"&amp;$C$4&amp;"2:"&amp;$C$4&amp;$C$10),
(INDIRECT("'"&amp;$C$3&amp;"'!"&amp;$C$4&amp;"2:"&amp;$C$4&amp;$C$10)&lt;&gt;"") *
(INDIRECT("'"&amp;$C$3&amp;"'!"&amp;$C$5&amp;"2:"&amp;$C$5&amp;$C$10)="Other Household Type") *
(INDIRECT("'"&amp;$C$3&amp;"'!"&amp;$C$6&amp;"2:"&amp;$C$6&amp;$C$10)="Chronic") *
(INDIRECT("'"&amp;$C$3&amp;"'!"&amp;$C$7&amp;"2:"&amp;$C$7&amp;$C$10)="Yes (HUD)")), ""))&lt;&gt;"",1,0))</f>
        <v>0</v>
      </c>
      <c r="C22" s="62" cm="1">
        <f t="array" aca="1" ref="C22" ca="1">SUM(IF(_xlfn.UNIQUE(IFERROR(_xlfn._xlws.FILTER(
INDIRECT("'"&amp;$C$3&amp;"'!"&amp;$C$4&amp;"2:"&amp;$C$4&amp;$C$10),
(INDIRECT("'"&amp;$C$3&amp;"'!"&amp;$C$4&amp;"2:"&amp;$C$4&amp;$C$10)&lt;&gt;"") *
(INDIRECT("'"&amp;$C$3&amp;"'!"&amp;$C$5&amp;"2:"&amp;$C$5&amp;$C$10)="Other Household Type") *
(INDIRECT("'"&amp;$C$3&amp;"'!"&amp;$C$6&amp;"2:"&amp;$C$6&amp;$C$10)&lt;&gt;"Chronic") *
(INDIRECT("'"&amp;$C$3&amp;"'!"&amp;$C$7&amp;"2:"&amp;$C$7&amp;$C$10)="Yes (HUD)")), ""))&lt;&gt;"",1,0))</f>
        <v>0</v>
      </c>
      <c r="D22" s="62" cm="1">
        <f t="array" aca="1" ref="D22" ca="1">SUM(IF(_xlfn.UNIQUE(IFERROR(_xlfn._xlws.FILTER(
INDIRECT("'"&amp;$C$3&amp;"'!"&amp;$C$4&amp;"2:"&amp;$C$4&amp;$C$10),
(INDIRECT("'"&amp;$C$3&amp;"'!"&amp;$C$4&amp;"2:"&amp;$C$4&amp;$C$10)&lt;&gt;"") *
(INDIRECT("'"&amp;$C$3&amp;"'!"&amp;$C$5&amp;"2:"&amp;$C$5&amp;$C$10)="Other Household Type") *
(INDIRECT("'"&amp;$C$3&amp;"'!"&amp;$C$7&amp;"2:"&amp;$C$7&amp;$C$10)="Yes (HUD)")), ""))&lt;&gt;"",1,0))</f>
        <v>0</v>
      </c>
      <c r="F22" s="42" t="s">
        <v>45</v>
      </c>
      <c r="G22" s="62" cm="1">
        <f t="array" aca="1" ref="G22" ca="1">SUM(IF(_xlfn.UNIQUE(IFERROR(_xlfn._xlws.FILTER(
INDIRECT("'"&amp;$H$3&amp;"'!"&amp;$H$4&amp;"2:"&amp;$H$4&amp;$H$10),
(INDIRECT("'"&amp;$H$3&amp;"'!"&amp;$H$4&amp;"2:"&amp;$H$4&amp;$H$10)&lt;&gt;"") *
(INDIRECT("'"&amp;$H$3&amp;"'!"&amp;$H$5&amp;"2:"&amp;$H$5&amp;$H$10)="Other Household Type") *
(INDIRECT("'"&amp;$H$3&amp;"'!"&amp;$H$6&amp;"2:"&amp;$H$6&amp;$H$10)="Chronic") *
(INDIRECT("'"&amp;$H$3&amp;"'!"&amp;$H$7&amp;"2:"&amp;$H$7&amp;$H$10)="Yes (HUD)")), ""))&lt;&gt;"",1,0))</f>
        <v>0</v>
      </c>
      <c r="H22" s="62" cm="1">
        <f t="array" aca="1" ref="H22" ca="1">SUM(IF(_xlfn.UNIQUE(IFERROR(_xlfn._xlws.FILTER(
INDIRECT("'"&amp;$H$3&amp;"'!"&amp;$H$4&amp;"2:"&amp;$H$4&amp;$H$10),
(INDIRECT("'"&amp;$H$3&amp;"'!"&amp;$H$4&amp;"2:"&amp;$H$4&amp;$H$10)&lt;&gt;"") *
(INDIRECT("'"&amp;$H$3&amp;"'!"&amp;$H$5&amp;"2:"&amp;$H$5&amp;$H$10)="Other Household Type") *
(INDIRECT("'"&amp;$H$3&amp;"'!"&amp;$H$6&amp;"2:"&amp;$H$6&amp;$H$10)&lt;&gt;"Chronic") *
(INDIRECT("'"&amp;$H$3&amp;"'!"&amp;$H$7&amp;"2:"&amp;$H$7&amp;$H$10)="Yes (HUD)")), ""))&lt;&gt;"",1,0))</f>
        <v>0</v>
      </c>
      <c r="I22" s="62" cm="1">
        <f t="array" aca="1" ref="I22" ca="1">SUM(IF(_xlfn.UNIQUE(IFERROR(_xlfn._xlws.FILTER(
INDIRECT("'"&amp;$H$3&amp;"'!"&amp;$H$4&amp;"2:"&amp;$H$4&amp;$H$10),
(INDIRECT("'"&amp;$H$3&amp;"'!"&amp;$H$4&amp;"2:"&amp;$H$4&amp;$H$10)&lt;&gt;"") *
(INDIRECT("'"&amp;$H$3&amp;"'!"&amp;$H$5&amp;"2:"&amp;$H$5&amp;$H$10)="Other Household Type") *
(INDIRECT("'"&amp;$H$3&amp;"'!"&amp;$H$7&amp;"2:"&amp;$H$7&amp;$H$10)="Yes (HUD)")), ""))&lt;&gt;"",1,0))</f>
        <v>0</v>
      </c>
      <c r="K22" s="42" t="s">
        <v>45</v>
      </c>
      <c r="L22" s="62" cm="1">
        <f t="array" aca="1" ref="L22" ca="1">SUM(IF(_xlfn.UNIQUE(IFERROR(_xlfn._xlws.FILTER(
INDIRECT("'"&amp;$U$3&amp;"'!"&amp;$U$4&amp;"2:"&amp;$U$4&amp;$U$10),
(INDIRECT("'"&amp;$U$3&amp;"'!"&amp;$U$4&amp;"2:"&amp;$U$4&amp;$U$10)&lt;&gt;"") *
(INDIRECT("'"&amp;$U$3&amp;"'!"&amp;$U$5&amp;"2:"&amp;$U$5&amp;$U$10)="Other Household Type") *
(INDIRECT("'"&amp;$U$3&amp;"'!"&amp;$U$6&amp;"2:"&amp;$U$6&amp;$U$10)="Chronic") *
(INDIRECT("'"&amp;$U$3&amp;"'!"&amp;$U$7&amp;"2:"&amp;$U$7&amp;$U$10)="Yes (HUD)")), ""))&lt;&gt;"",1,0))</f>
        <v>0</v>
      </c>
      <c r="M22" s="62" t="e">
        <f ca="1">SUMIFS(
INDIRECT("'"&amp;$U$3&amp;"'!"&amp;$U$8&amp;"2:"&amp;$U$8&amp;$U$10),
INDIRECT("'"&amp;$U$3&amp;"'!"&amp;$U$4&amp;"2:"&amp;$U$4&amp;$U$10), "&lt;&gt;''",
INDIRECT("'"&amp;$U$3&amp;"'!"&amp;$U$5&amp;"2:"&amp;$U$5&amp;$U$10), "Other Household Type",
INDIRECT("'"&amp;$U$3&amp;"'!"&amp;$U$6&amp;"2:"&amp;$U$6&amp;$U$10), "Chronic",
INDIRECT("'"&amp;$U$3&amp;"'!"&amp;$U$7&amp;"2:"&amp;$U$7&amp;$U$10), "Yes (HUD)")</f>
        <v>#REF!</v>
      </c>
      <c r="N22" s="62" t="str">
        <f ca="1"/>
        <v/>
      </c>
      <c r="O22" s="62" t="e">
        <f ca="1">SUMIFS(
INDIRECT("'"&amp;$U$3&amp;"'!"&amp;$U$9&amp;"2:"&amp;$U$9&amp;$U$10),
INDIRECT("'"&amp;$U$3&amp;"'!"&amp;$U$4&amp;"2:"&amp;$U$4&amp;$U$10), "&lt;&gt;''",
INDIRECT("'"&amp;$U$3&amp;"'!"&amp;$U$5&amp;"2:"&amp;$U$5&amp;$U$10), "Other Household Type",
INDIRECT("'"&amp;$U$3&amp;"'!"&amp;$U$6&amp;"2:"&amp;$U$6&amp;$U$10), "Chronic",
INDIRECT("'"&amp;$U$3&amp;"'!"&amp;$U$7&amp;"2:"&amp;$U$7&amp;$U$10), "Yes (HUD)")</f>
        <v>#REF!</v>
      </c>
      <c r="P22" s="62" t="str">
        <f ca="1"/>
        <v/>
      </c>
      <c r="R22" s="62" cm="1">
        <f t="array" aca="1" ref="R22" ca="1">SUM(IF(_xlfn.UNIQUE(IFERROR(_xlfn._xlws.FILTER(
INDIRECT("'"&amp;$U$3&amp;"'!"&amp;$U$4&amp;"2:"&amp;$U$4&amp;$U$10),
(INDIRECT("'"&amp;$U$3&amp;"'!"&amp;$U$4&amp;"2:"&amp;$U$4&amp;$U$10)&lt;&gt;"") *
(INDIRECT("'"&amp;$U$3&amp;"'!"&amp;$U$5&amp;"2:"&amp;$U$5&amp;$U$10)="Other Household Type") *
(INDIRECT("'"&amp;$U$3&amp;"'!"&amp;$U$6&amp;"2:"&amp;$U$6&amp;$U$10)&lt;&gt;"Chronic") *
(INDIRECT("'"&amp;$U$3&amp;"'!"&amp;$U$7&amp;"2:"&amp;$U$7&amp;$U$10)="Yes (HUD)")), ""))&lt;&gt;"",1,0))</f>
        <v>0</v>
      </c>
      <c r="S22" s="62" t="e">
        <f ca="1">SUMIFS(
INDIRECT("'"&amp;$U$3&amp;"'!"&amp;$U$8&amp;"2:"&amp;$U$8&amp;$U$10),
INDIRECT("'"&amp;$U$3&amp;"'!"&amp;$U$4&amp;"2:"&amp;$U$4&amp;$U$10), "&lt;&gt;''",
INDIRECT("'"&amp;$U$3&amp;"'!"&amp;$U$5&amp;"2:"&amp;$U$5&amp;$U$10), "Other Household Type",
INDIRECT("'"&amp;$U$3&amp;"'!"&amp;$U$6&amp;"2:"&amp;$U$6&amp;$U$10), "&lt;&gt;'Chronic'",
INDIRECT("'"&amp;$U$3&amp;"'!"&amp;$U$7&amp;"2:"&amp;$U$7&amp;$U$10), "Yes (HUD)")</f>
        <v>#REF!</v>
      </c>
      <c r="T22" s="62" t="str">
        <f ca="1"/>
        <v/>
      </c>
      <c r="U22" s="62" t="e">
        <f ca="1">SUMIFS(
INDIRECT("'"&amp;$U$3&amp;"'!"&amp;$U$9&amp;"2:"&amp;$U$9&amp;$U$10),
INDIRECT("'"&amp;$U$3&amp;"'!"&amp;$U$4&amp;"2:"&amp;$U$4&amp;$U$10), "&lt;&gt;''",
INDIRECT("'"&amp;$U$3&amp;"'!"&amp;$U$5&amp;"2:"&amp;$U$5&amp;$U$10), "Other Household Type",
INDIRECT("'"&amp;$U$3&amp;"'!"&amp;$U$6&amp;"2:"&amp;$U$6&amp;$U$10), "&lt;&gt;'Chronic'",
INDIRECT("'"&amp;$U$3&amp;"'!"&amp;$U$7&amp;"2:"&amp;$U$7&amp;$U$10), "Yes (HUD)")</f>
        <v>#REF!</v>
      </c>
      <c r="V22" s="62" t="str">
        <f ca="1"/>
        <v/>
      </c>
      <c r="X22" s="62" cm="1">
        <f t="array" aca="1" ref="X22" ca="1">SUM(IF(_xlfn.UNIQUE(IFERROR(_xlfn._xlws.FILTER(
INDIRECT("'"&amp;$U$3&amp;"'!"&amp;$U$4&amp;"2:"&amp;$U$4&amp;$U$10),
(INDIRECT("'"&amp;$U$3&amp;"'!"&amp;$U$4&amp;"2:"&amp;$U$4&amp;$U$10)&lt;&gt;"") *
(INDIRECT("'"&amp;$U$3&amp;"'!"&amp;$U$5&amp;"2:"&amp;$U$5&amp;$U$10)="Other Household Type") *
(INDIRECT("'"&amp;$U$3&amp;"'!"&amp;$U$7&amp;"2:"&amp;$U$7&amp;$U$10)="Yes (HUD)")), ""))&lt;&gt;"",1,0))</f>
        <v>0</v>
      </c>
      <c r="Y22" s="62" t="e">
        <f ca="1">SUMIFS(
INDIRECT("'"&amp;$U$3&amp;"'!"&amp;$U$8&amp;"2:"&amp;$U$8&amp;$U$10),
INDIRECT("'"&amp;$U$3&amp;"'!"&amp;$U$4&amp;"2:"&amp;$U$4&amp;$U$10), "&lt;&gt;''",
INDIRECT("'"&amp;$U$3&amp;"'!"&amp;$U$5&amp;"2:"&amp;$U$5&amp;$U$10), "Other Household Type",
INDIRECT("'"&amp;$U$3&amp;"'!"&amp;$U$7&amp;"2:"&amp;$U$7&amp;$U$10), "Yes (HUD)")</f>
        <v>#REF!</v>
      </c>
      <c r="Z22" s="62" t="str">
        <f ca="1"/>
        <v/>
      </c>
      <c r="AA22" s="62" t="e">
        <f ca="1">SUMIFS(
INDIRECT("'"&amp;$U$3&amp;"'!"&amp;$U$9&amp;"2:"&amp;$U$9&amp;$U$10),
INDIRECT("'"&amp;$U$3&amp;"'!"&amp;$U$4&amp;"2:"&amp;$U$4&amp;$U$10), "&lt;&gt;''",
INDIRECT("'"&amp;$U$3&amp;"'!"&amp;$U$5&amp;"2:"&amp;$U$5&amp;$U$10), "Other Household Type",
INDIRECT("'"&amp;$U$3&amp;"'!"&amp;$U$7&amp;"2:"&amp;$U$7&amp;$U$10), "Yes (HUD)")</f>
        <v>#REF!</v>
      </c>
      <c r="AB22" s="62" t="str">
        <f ca="1"/>
        <v/>
      </c>
    </row>
    <row r="23" spans="1:28" ht="15" customHeight="1" x14ac:dyDescent="0.2">
      <c r="A23" s="64" t="s">
        <v>49</v>
      </c>
      <c r="B23" s="63" cm="1">
        <f t="array" aca="1" ref="B23" ca="1">SUM(IF(_xlfn.UNIQUE(IFERROR(_xlfn._xlws.FILTER(
INDIRECT("'"&amp;$C$3&amp;"'!"&amp;$C$4&amp;"2:"&amp;$C$4&amp;$C$10),
(INDIRECT("'"&amp;$C$3&amp;"'!"&amp;$C$4&amp;"2:"&amp;$C$4&amp;$C$10)&lt;&gt;"") *
(INDIRECT("'"&amp;$C$3&amp;"'!"&amp;$C$5&amp;"2:"&amp;$C$5&amp;$C$10)="Single Adults") *
(INDIRECT("'"&amp;$C$3&amp;"'!"&amp;$C$6&amp;"2:"&amp;$C$6&amp;$C$10)="Chronic")), ""))&lt;&gt;"",1,0))</f>
        <v>0</v>
      </c>
      <c r="C23" s="63" cm="1">
        <f t="array" aca="1" ref="C23" ca="1">SUM(IF(_xlfn.UNIQUE(IFERROR(_xlfn._xlws.FILTER(
INDIRECT("'"&amp;$C$3&amp;"'!"&amp;$C$4&amp;"2:"&amp;$C$4&amp;$C$10),
(INDIRECT("'"&amp;$C$3&amp;"'!"&amp;$C$4&amp;"2:"&amp;$C$4&amp;$C$10)&lt;&gt;"") *
(INDIRECT("'"&amp;$C$3&amp;"'!"&amp;$C$5&amp;"2:"&amp;$C$5&amp;$C$10)="Single Adults") *
(INDIRECT("'"&amp;$C$3&amp;"'!"&amp;$C$6&amp;"2:"&amp;$C$6&amp;$C$10)&lt;&gt;"Chronic")), ""))&lt;&gt;"",1,0))</f>
        <v>0</v>
      </c>
      <c r="D23" s="63" cm="1">
        <f t="array" aca="1" ref="D23" ca="1">SUM(IF(_xlfn.UNIQUE(IFERROR(_xlfn._xlws.FILTER(
INDIRECT("'"&amp;$C$3&amp;"'!"&amp;$C$4&amp;"2:"&amp;$C$4&amp;$C$10),
(INDIRECT("'"&amp;$C$3&amp;"'!"&amp;$C$4&amp;"2:"&amp;$C$4&amp;$C$10)&lt;&gt;"") *
(INDIRECT("'"&amp;$C$3&amp;"'!"&amp;$C$5&amp;"2:"&amp;$C$5&amp;$C$10)="Single Adults")), ""))&lt;&gt;"",1,0))</f>
        <v>0</v>
      </c>
      <c r="F23" s="64" t="s">
        <v>49</v>
      </c>
      <c r="G23" s="63" cm="1">
        <f t="array" aca="1" ref="G23" ca="1">SUM(IF(_xlfn.UNIQUE(IFERROR(_xlfn._xlws.FILTER(
INDIRECT("'"&amp;$H$3&amp;"'!"&amp;$H$4&amp;"2:"&amp;$H$4&amp;$H$10),
(INDIRECT("'"&amp;$H$3&amp;"'!"&amp;$H$4&amp;"2:"&amp;$H$4&amp;$H$10)&lt;&gt;"") *
(INDIRECT("'"&amp;$H$3&amp;"'!"&amp;$H$5&amp;"2:"&amp;$H$5&amp;$H$10)="Single Adults") *
(INDIRECT("'"&amp;$H$3&amp;"'!"&amp;$H$6&amp;"2:"&amp;$H$6&amp;$H$10)="Chronic")), ""))&lt;&gt;"",1,0))</f>
        <v>0</v>
      </c>
      <c r="H23" s="63" cm="1">
        <f t="array" aca="1" ref="H23" ca="1">SUM(IF(_xlfn.UNIQUE(IFERROR(_xlfn._xlws.FILTER(
INDIRECT("'"&amp;$H$3&amp;"'!"&amp;$H$4&amp;"2:"&amp;$H$4&amp;$H$10),
(INDIRECT("'"&amp;$H$3&amp;"'!"&amp;$H$4&amp;"2:"&amp;$H$4&amp;$H$10)&lt;&gt;"") *
(INDIRECT("'"&amp;$H$3&amp;"'!"&amp;$H$5&amp;"2:"&amp;$H$5&amp;$H$10)="Single Adults") *
(INDIRECT("'"&amp;$H$3&amp;"'!"&amp;$H$6&amp;"2:"&amp;$H$6&amp;$H$10)&lt;&gt;"Chronic")), ""))&lt;&gt;"",1,0))</f>
        <v>0</v>
      </c>
      <c r="I23" s="63" cm="1">
        <f t="array" aca="1" ref="I23" ca="1">SUM(IF(_xlfn.UNIQUE(IFERROR(_xlfn._xlws.FILTER(
INDIRECT("'"&amp;$H$3&amp;"'!"&amp;$H$4&amp;"2:"&amp;$H$4&amp;$H$10),
(INDIRECT("'"&amp;$H$3&amp;"'!"&amp;$H$4&amp;"2:"&amp;$H$4&amp;$H$10)&lt;&gt;"") *
(INDIRECT("'"&amp;$H$3&amp;"'!"&amp;$H$5&amp;"2:"&amp;$H$5&amp;$H$10)="Single Adults")), ""))&lt;&gt;"",1,0))</f>
        <v>0</v>
      </c>
      <c r="K23" s="64" t="s">
        <v>49</v>
      </c>
      <c r="L23" s="63" cm="1">
        <f t="array" aca="1" ref="L23" ca="1">SUM(IF(_xlfn.UNIQUE(IFERROR(_xlfn._xlws.FILTER(
INDIRECT("'"&amp;$U$3&amp;"'!"&amp;$U$4&amp;"2:"&amp;$U$4&amp;$U$10),
(INDIRECT("'"&amp;$U$3&amp;"'!"&amp;$U$4&amp;"2:"&amp;$U$4&amp;$U$10)&lt;&gt;"") *
(INDIRECT("'"&amp;$U$3&amp;"'!"&amp;$U$5&amp;"2:"&amp;$U$5&amp;$U$10)="Single Adults") *
(INDIRECT("'"&amp;$U$3&amp;"'!"&amp;$U$6&amp;"2:"&amp;$U$6&amp;$U$10)="Chronic")), ""))&lt;&gt;"",1,0))</f>
        <v>0</v>
      </c>
      <c r="M23" s="63" t="e">
        <f ca="1">SUMIFS(
INDIRECT("'"&amp;$U$3&amp;"'!"&amp;$U$8&amp;"2:"&amp;$U$8&amp;$U$10),
INDIRECT("'"&amp;$U$3&amp;"'!"&amp;$U$4&amp;"2:"&amp;$U$4&amp;$U$10), "&lt;&gt;''",
INDIRECT("'"&amp;$U$3&amp;"'!"&amp;$U$5&amp;"2:"&amp;$U$5&amp;$U$10), "Single Adults",
INDIRECT("'"&amp;$U$3&amp;"'!"&amp;$U$6&amp;"2:"&amp;$U$6&amp;$U$10), "Chronic")</f>
        <v>#REF!</v>
      </c>
      <c r="N23" s="63" t="str">
        <f ca="1"/>
        <v/>
      </c>
      <c r="O23" s="63" t="e">
        <f ca="1">SUMIFS(
INDIRECT("'"&amp;$U$3&amp;"'!"&amp;$U$9&amp;"2:"&amp;$U$9&amp;$U$10),
INDIRECT("'"&amp;$U$3&amp;"'!"&amp;$U$4&amp;"2:"&amp;$U$4&amp;$U$10), "&lt;&gt;''",
INDIRECT("'"&amp;$U$3&amp;"'!"&amp;$U$5&amp;"2:"&amp;$U$5&amp;$U$10), "Single Adults",
INDIRECT("'"&amp;$U$3&amp;"'!"&amp;$U$6&amp;"2:"&amp;$U$6&amp;$U$10), "Chronic")</f>
        <v>#REF!</v>
      </c>
      <c r="P23" s="63" t="str">
        <f ca="1"/>
        <v/>
      </c>
      <c r="R23" s="63" cm="1">
        <f t="array" aca="1" ref="R23" ca="1">SUM(IF(_xlfn.UNIQUE(IFERROR(_xlfn._xlws.FILTER(
INDIRECT("'"&amp;$U$3&amp;"'!"&amp;$U$4&amp;"2:"&amp;$U$4&amp;$U$10),
(INDIRECT("'"&amp;$U$3&amp;"'!"&amp;$U$4&amp;"2:"&amp;$U$4&amp;$U$10)&lt;&gt;"") *
(INDIRECT("'"&amp;$U$3&amp;"'!"&amp;$U$5&amp;"2:"&amp;$U$5&amp;$U$10)="Single Adults") *
(INDIRECT("'"&amp;$U$3&amp;"'!"&amp;$U$6&amp;"2:"&amp;$U$6&amp;$U$10)&lt;&gt;"Chronic")), ""))&lt;&gt;"",1,0))</f>
        <v>0</v>
      </c>
      <c r="S23" s="63" t="e">
        <f ca="1">SUMIFS(
INDIRECT("'"&amp;$U$3&amp;"'!"&amp;$U$8&amp;"2:"&amp;$U$8&amp;$U$10),
INDIRECT("'"&amp;$U$3&amp;"'!"&amp;$U$4&amp;"2:"&amp;$U$4&amp;$U$10), "&lt;&gt;''",
INDIRECT("'"&amp;$U$3&amp;"'!"&amp;$U$5&amp;"2:"&amp;$U$5&amp;$U$10), "Single Adults",
INDIRECT("'"&amp;$U$3&amp;"'!"&amp;$U$6&amp;"2:"&amp;$U$6&amp;$U$10), "&lt;&gt;'Chronic'")</f>
        <v>#REF!</v>
      </c>
      <c r="T23" s="63" t="str">
        <f ca="1"/>
        <v/>
      </c>
      <c r="U23" s="63" t="e">
        <f ca="1">SUMIFS(
INDIRECT("'"&amp;$U$3&amp;"'!"&amp;$U$9&amp;"2:"&amp;$U$9&amp;$U$10),
INDIRECT("'"&amp;$U$3&amp;"'!"&amp;$U$4&amp;"2:"&amp;$U$4&amp;$U$10), "&lt;&gt;''",
INDIRECT("'"&amp;$U$3&amp;"'!"&amp;$U$5&amp;"2:"&amp;$U$5&amp;$U$10), "Single Adults",
INDIRECT("'"&amp;$U$3&amp;"'!"&amp;$U$6&amp;"2:"&amp;$U$6&amp;$U$10), "&lt;&gt;'Chronic'")</f>
        <v>#REF!</v>
      </c>
      <c r="V23" s="63" t="str">
        <f ca="1"/>
        <v/>
      </c>
      <c r="X23" s="63" cm="1">
        <f t="array" aca="1" ref="X23" ca="1">SUM(IF(_xlfn.UNIQUE(IFERROR(_xlfn._xlws.FILTER(
INDIRECT("'"&amp;$U$3&amp;"'!"&amp;$U$4&amp;"2:"&amp;$U$4&amp;$U$10),
(INDIRECT("'"&amp;$U$3&amp;"'!"&amp;$U$4&amp;"2:"&amp;$U$4&amp;$U$10)&lt;&gt;"") *
(INDIRECT("'"&amp;$U$3&amp;"'!"&amp;$U$5&amp;"2:"&amp;$U$5&amp;$U$10)="Single Adults")), ""))&lt;&gt;"",1,0))</f>
        <v>0</v>
      </c>
      <c r="Y23" s="63" t="e">
        <f ca="1">SUMIFS(
INDIRECT("'"&amp;$U$3&amp;"'!"&amp;$U$8&amp;"2:"&amp;$U$8&amp;$U$10),
INDIRECT("'"&amp;$U$3&amp;"'!"&amp;$U$4&amp;"2:"&amp;$U$4&amp;$U$10), "&lt;&gt;''",
INDIRECT("'"&amp;$U$3&amp;"'!"&amp;$U$5&amp;"2:"&amp;$U$5&amp;$U$10), "Single Adults")</f>
        <v>#REF!</v>
      </c>
      <c r="Z23" s="63" t="str">
        <f ca="1"/>
        <v/>
      </c>
      <c r="AA23" s="63" t="e">
        <f ca="1">SUMIFS(
INDIRECT("'"&amp;$U$3&amp;"'!"&amp;$U$9&amp;"2:"&amp;$U$9&amp;$U$10),
INDIRECT("'"&amp;$U$3&amp;"'!"&amp;$U$4&amp;"2:"&amp;$U$4&amp;$U$10), "&lt;&gt;''",
INDIRECT("'"&amp;$U$3&amp;"'!"&amp;$U$5&amp;"2:"&amp;$U$5&amp;$U$10), "Single Adults")</f>
        <v>#REF!</v>
      </c>
      <c r="AB23" s="63" t="str">
        <f ca="1"/>
        <v/>
      </c>
    </row>
    <row r="24" spans="1:28" ht="15" customHeight="1" x14ac:dyDescent="0.2">
      <c r="A24" s="42" t="s">
        <v>46</v>
      </c>
      <c r="B24" s="62" cm="1">
        <f t="array" aca="1" ref="B24" ca="1">SUM(IF(_xlfn.UNIQUE(IFERROR(_xlfn._xlws.FILTER(
INDIRECT("'"&amp;$C$3&amp;"'!"&amp;$C$4&amp;"2:"&amp;$C$4&amp;$C$10),
(INDIRECT("'"&amp;$C$3&amp;"'!"&amp;$C$4&amp;"2:"&amp;$C$4&amp;$C$10)&lt;&gt;"") *
(INDIRECT("'"&amp;$C$3&amp;"'!"&amp;$C$5&amp;"2:"&amp;$C$5&amp;$C$10)="Single Adults") *
(INDIRECT("'"&amp;$C$3&amp;"'!"&amp;$C$6&amp;"2:"&amp;$C$6&amp;$C$10)="Chronic") *
(INDIRECT("'"&amp;$C$3&amp;"'!"&amp;$C$7&amp;"2:"&amp;$C$7&amp;$C$10)&lt;&gt;"Yes (HUD)")), ""))&lt;&gt;"",1,0))</f>
        <v>0</v>
      </c>
      <c r="C24" s="62" cm="1">
        <f t="array" aca="1" ref="C24" ca="1">SUM(IF(_xlfn.UNIQUE(IFERROR(_xlfn._xlws.FILTER(
INDIRECT("'"&amp;$C$3&amp;"'!"&amp;$C$4&amp;"2:"&amp;$C$4&amp;$C$10),
(INDIRECT("'"&amp;$C$3&amp;"'!"&amp;$C$4&amp;"2:"&amp;$C$4&amp;$C$10)&lt;&gt;"") *
(INDIRECT("'"&amp;$C$3&amp;"'!"&amp;$C$5&amp;"2:"&amp;$C$5&amp;$C$10)="Single Adults") *
(INDIRECT("'"&amp;$C$3&amp;"'!"&amp;$C$6&amp;"2:"&amp;$C$6&amp;$C$10)&lt;&gt;"Chronic") *
(INDIRECT("'"&amp;$C$3&amp;"'!"&amp;$C$7&amp;"2:"&amp;$C$7&amp;$C$10)&lt;&gt;"Yes (HUD)")), ""))&lt;&gt;"",1,0))</f>
        <v>0</v>
      </c>
      <c r="D24" s="62" cm="1">
        <f t="array" aca="1" ref="D24" ca="1">SUM(IF(_xlfn.UNIQUE(IFERROR(_xlfn._xlws.FILTER(
INDIRECT("'"&amp;$C$3&amp;"'!"&amp;$C$4&amp;"2:"&amp;$C$4&amp;$C$10),
(INDIRECT("'"&amp;$C$3&amp;"'!"&amp;$C$4&amp;"2:"&amp;$C$4&amp;$C$10)&lt;&gt;"") *
(INDIRECT("'"&amp;$C$3&amp;"'!"&amp;$C$5&amp;"2:"&amp;$C$5&amp;$C$10)="Single Adults") *
(INDIRECT("'"&amp;$C$3&amp;"'!"&amp;$C$7&amp;"2:"&amp;$C$7&amp;$C$10)&lt;&gt;"Yes (HUD)")), ""))&lt;&gt;"",1,0))</f>
        <v>0</v>
      </c>
      <c r="F24" s="42" t="s">
        <v>46</v>
      </c>
      <c r="G24" s="62" cm="1">
        <f t="array" aca="1" ref="G24" ca="1">SUM(IF(_xlfn.UNIQUE(IFERROR(_xlfn._xlws.FILTER(
INDIRECT("'"&amp;$H$3&amp;"'!"&amp;$H$4&amp;"2:"&amp;$H$4&amp;$H$10),
(INDIRECT("'"&amp;$H$3&amp;"'!"&amp;$H$4&amp;"2:"&amp;$H$4&amp;$H$10)&lt;&gt;"") *
(INDIRECT("'"&amp;$H$3&amp;"'!"&amp;$H$5&amp;"2:"&amp;$H$5&amp;$H$10)="Single Adults") *
(INDIRECT("'"&amp;$H$3&amp;"'!"&amp;$H$6&amp;"2:"&amp;$H$6&amp;$H$10)="Chronic") *
(INDIRECT("'"&amp;$H$3&amp;"'!"&amp;$H$7&amp;"2:"&amp;$H$7&amp;$H$10)&lt;&gt;"Yes (HUD)")), ""))&lt;&gt;"",1,0))</f>
        <v>0</v>
      </c>
      <c r="H24" s="62" cm="1">
        <f t="array" aca="1" ref="H24" ca="1">SUM(IF(_xlfn.UNIQUE(IFERROR(_xlfn._xlws.FILTER(
INDIRECT("'"&amp;$H$3&amp;"'!"&amp;$H$4&amp;"2:"&amp;$H$4&amp;$H$10),
(INDIRECT("'"&amp;$H$3&amp;"'!"&amp;$H$4&amp;"2:"&amp;$H$4&amp;$H$10)&lt;&gt;"") *
(INDIRECT("'"&amp;$H$3&amp;"'!"&amp;$H$5&amp;"2:"&amp;$H$5&amp;$H$10)="Single Adults") *
(INDIRECT("'"&amp;$H$3&amp;"'!"&amp;$H$6&amp;"2:"&amp;$H$6&amp;$H$10)&lt;&gt;"Chronic") *
(INDIRECT("'"&amp;$H$3&amp;"'!"&amp;$H$7&amp;"2:"&amp;$H$7&amp;$H$10)&lt;&gt;"Yes (HUD)")), ""))&lt;&gt;"",1,0))</f>
        <v>0</v>
      </c>
      <c r="I24" s="62" cm="1">
        <f t="array" aca="1" ref="I24" ca="1">SUM(IF(_xlfn.UNIQUE(IFERROR(_xlfn._xlws.FILTER(
INDIRECT("'"&amp;$H$3&amp;"'!"&amp;$H$4&amp;"2:"&amp;$H$4&amp;$H$10),
(INDIRECT("'"&amp;$H$3&amp;"'!"&amp;$H$4&amp;"2:"&amp;$H$4&amp;$H$10)&lt;&gt;"") *
(INDIRECT("'"&amp;$H$3&amp;"'!"&amp;$H$5&amp;"2:"&amp;$H$5&amp;$H$10)="Single Adults") *
(INDIRECT("'"&amp;$H$3&amp;"'!"&amp;$H$7&amp;"2:"&amp;$H$7&amp;$H$10)&lt;&gt;"Yes (HUD)")), ""))&lt;&gt;"",1,0))</f>
        <v>0</v>
      </c>
      <c r="K24" s="42" t="s">
        <v>46</v>
      </c>
      <c r="L24" s="62" cm="1">
        <f t="array" aca="1" ref="L24" ca="1">SUM(IF(_xlfn.UNIQUE(IFERROR(_xlfn._xlws.FILTER(
INDIRECT("'"&amp;$U$3&amp;"'!"&amp;$U$4&amp;"2:"&amp;$U$4&amp;$U$10),
(INDIRECT("'"&amp;$U$3&amp;"'!"&amp;$U$4&amp;"2:"&amp;$U$4&amp;$U$10)&lt;&gt;"") *
(INDIRECT("'"&amp;$U$3&amp;"'!"&amp;$U$5&amp;"2:"&amp;$U$5&amp;$U$10)="Single Adults") *
(INDIRECT("'"&amp;$U$3&amp;"'!"&amp;$U$6&amp;"2:"&amp;$U$6&amp;$U$10)="Chronic") *
(INDIRECT("'"&amp;$U$3&amp;"'!"&amp;$U$7&amp;"2:"&amp;$U$7&amp;$U$10)&lt;&gt;"Yes (HUD)")), ""))&lt;&gt;"",1,0))</f>
        <v>0</v>
      </c>
      <c r="M24" s="62" t="e">
        <f ca="1">SUMIFS(
INDIRECT("'"&amp;$U$3&amp;"'!"&amp;$U$8&amp;"2:"&amp;$U$8&amp;$U$10),
INDIRECT("'"&amp;$U$3&amp;"'!"&amp;$U$4&amp;"2:"&amp;$U$4&amp;$U$10), "&lt;&gt;''",
INDIRECT("'"&amp;$U$3&amp;"'!"&amp;$U$5&amp;"2:"&amp;$U$5&amp;$U$10), "Single Adults",
INDIRECT("'"&amp;$U$3&amp;"'!"&amp;$U$6&amp;"2:"&amp;$U$6&amp;$U$10), "Chronic",
INDIRECT("'"&amp;$U$3&amp;"'!"&amp;$U$7&amp;"2:"&amp;$U$7&amp;$U$10), "&lt;&gt;'Yes (HUD)'")</f>
        <v>#REF!</v>
      </c>
      <c r="N24" s="62" t="str">
        <f ca="1"/>
        <v/>
      </c>
      <c r="O24" s="62" t="e">
        <f ca="1">SUMIFS(
INDIRECT("'"&amp;$U$3&amp;"'!"&amp;$U$9&amp;"2:"&amp;$U$9&amp;$U$10),
INDIRECT("'"&amp;$U$3&amp;"'!"&amp;$U$4&amp;"2:"&amp;$U$4&amp;$U$10), "&lt;&gt;''",
INDIRECT("'"&amp;$U$3&amp;"'!"&amp;$U$5&amp;"2:"&amp;$U$5&amp;$U$10), "Single Adults",
INDIRECT("'"&amp;$U$3&amp;"'!"&amp;$U$6&amp;"2:"&amp;$U$6&amp;$U$10), "Chronic",
INDIRECT("'"&amp;$U$3&amp;"'!"&amp;$U$7&amp;"2:"&amp;$U$7&amp;$U$10), "&lt;&gt;'Yes (HUD)'")</f>
        <v>#REF!</v>
      </c>
      <c r="P24" s="62" t="str">
        <f ca="1"/>
        <v/>
      </c>
      <c r="R24" s="62" cm="1">
        <f t="array" aca="1" ref="R24" ca="1">SUM(IF(_xlfn.UNIQUE(IFERROR(_xlfn._xlws.FILTER(
INDIRECT("'"&amp;$U$3&amp;"'!"&amp;$U$4&amp;"2:"&amp;$U$4&amp;$U$10),
(INDIRECT("'"&amp;$U$3&amp;"'!"&amp;$U$4&amp;"2:"&amp;$U$4&amp;$U$10)&lt;&gt;"") *
(INDIRECT("'"&amp;$U$3&amp;"'!"&amp;$U$5&amp;"2:"&amp;$U$5&amp;$U$10)="Single Adults") *
(INDIRECT("'"&amp;$U$3&amp;"'!"&amp;$U$6&amp;"2:"&amp;$U$6&amp;$U$10)&lt;&gt;"Chronic") *
(INDIRECT("'"&amp;$U$3&amp;"'!"&amp;$U$7&amp;"2:"&amp;$U$7&amp;$U$10)&lt;&gt;"Yes (HUD)")), ""))&lt;&gt;"",1,0))</f>
        <v>0</v>
      </c>
      <c r="S24" s="62" t="e">
        <f ca="1">SUMIFS(
INDIRECT("'"&amp;$U$3&amp;"'!"&amp;$U$8&amp;"2:"&amp;$U$8&amp;$U$10),
INDIRECT("'"&amp;$U$3&amp;"'!"&amp;$U$4&amp;"2:"&amp;$U$4&amp;$U$10), "&lt;&gt;''",
INDIRECT("'"&amp;$U$3&amp;"'!"&amp;$U$5&amp;"2:"&amp;$U$5&amp;$U$10), "Single Adults",
INDIRECT("'"&amp;$U$3&amp;"'!"&amp;$U$6&amp;"2:"&amp;$U$6&amp;$U$10), "&lt;&gt;'Chronic'",
INDIRECT("'"&amp;$U$3&amp;"'!"&amp;$U$7&amp;"2:"&amp;$U$7&amp;$U$10), "&lt;&gt;'Yes (HUD)'")</f>
        <v>#REF!</v>
      </c>
      <c r="T24" s="62" t="str">
        <f ca="1"/>
        <v/>
      </c>
      <c r="U24" s="62" t="e">
        <f ca="1">SUMIFS(
INDIRECT("'"&amp;$U$3&amp;"'!"&amp;$U$9&amp;"2:"&amp;$U$9&amp;$U$10),
INDIRECT("'"&amp;$U$3&amp;"'!"&amp;$U$4&amp;"2:"&amp;$U$4&amp;$U$10), "&lt;&gt;''",
INDIRECT("'"&amp;$U$3&amp;"'!"&amp;$U$5&amp;"2:"&amp;$U$5&amp;$U$10), "Single Adults",
INDIRECT("'"&amp;$U$3&amp;"'!"&amp;$U$6&amp;"2:"&amp;$U$6&amp;$U$10), "&lt;&gt;'Chronic'",
INDIRECT("'"&amp;$U$3&amp;"'!"&amp;$U$7&amp;"2:"&amp;$U$7&amp;$U$10), "&lt;&gt;'Yes (HUD)'")</f>
        <v>#REF!</v>
      </c>
      <c r="V24" s="62" t="str">
        <f ca="1"/>
        <v/>
      </c>
      <c r="X24" s="62" cm="1">
        <f t="array" aca="1" ref="X24" ca="1">SUM(IF(_xlfn.UNIQUE(IFERROR(_xlfn._xlws.FILTER(
INDIRECT("'"&amp;$U$3&amp;"'!"&amp;$U$4&amp;"2:"&amp;$U$4&amp;$U$10),
(INDIRECT("'"&amp;$U$3&amp;"'!"&amp;$U$4&amp;"2:"&amp;$U$4&amp;$U$10)&lt;&gt;"") *
(INDIRECT("'"&amp;$U$3&amp;"'!"&amp;$U$5&amp;"2:"&amp;$U$5&amp;$U$10)="Single Adults") *
(INDIRECT("'"&amp;$U$3&amp;"'!"&amp;$U$7&amp;"2:"&amp;$U$7&amp;$U$10)&lt;&gt;"Yes (HUD)")), ""))&lt;&gt;"",1,0))</f>
        <v>0</v>
      </c>
      <c r="Y24" s="62" t="e">
        <f ca="1">SUMIFS(
INDIRECT("'"&amp;$U$3&amp;"'!"&amp;$U$8&amp;"2:"&amp;$U$8&amp;$U$10),
INDIRECT("'"&amp;$U$3&amp;"'!"&amp;$U$4&amp;"2:"&amp;$U$4&amp;$U$10), "&lt;&gt;''",
INDIRECT("'"&amp;$U$3&amp;"'!"&amp;$U$5&amp;"2:"&amp;$U$5&amp;$U$10), "Single Adults",
INDIRECT("'"&amp;$U$3&amp;"'!"&amp;$U$7&amp;"2:"&amp;$U$7&amp;$U$10), "&lt;&gt;'Yes (HUD)'")</f>
        <v>#REF!</v>
      </c>
      <c r="Z24" s="62" t="str">
        <f ca="1"/>
        <v/>
      </c>
      <c r="AA24" s="62" t="e">
        <f ca="1">SUMIFS(
INDIRECT("'"&amp;$U$3&amp;"'!"&amp;$U$9&amp;"2:"&amp;$U$9&amp;$U$10),
INDIRECT("'"&amp;$U$3&amp;"'!"&amp;$U$4&amp;"2:"&amp;$U$4&amp;$U$10), "&lt;&gt;''",
INDIRECT("'"&amp;$U$3&amp;"'!"&amp;$U$5&amp;"2:"&amp;$U$5&amp;$U$10), "Single Adults",
INDIRECT("'"&amp;$U$3&amp;"'!"&amp;$U$7&amp;"2:"&amp;$U$7&amp;$U$10), "&lt;&gt;'Yes (HUD)'")</f>
        <v>#REF!</v>
      </c>
      <c r="AB24" s="62" t="str">
        <f ca="1"/>
        <v/>
      </c>
    </row>
    <row r="25" spans="1:28" ht="15" customHeight="1" x14ac:dyDescent="0.2">
      <c r="A25" s="42" t="s">
        <v>45</v>
      </c>
      <c r="B25" s="62" cm="1">
        <f t="array" aca="1" ref="B25" ca="1">SUM(IF(_xlfn.UNIQUE(IFERROR(_xlfn._xlws.FILTER(
INDIRECT("'"&amp;$C$3&amp;"'!"&amp;$C$4&amp;"2:"&amp;$C$4&amp;$C$10),
(INDIRECT("'"&amp;$C$3&amp;"'!"&amp;$C$4&amp;"2:"&amp;$C$4&amp;$C$10)&lt;&gt;"") *
(INDIRECT("'"&amp;$C$3&amp;"'!"&amp;$C$5&amp;"2:"&amp;$C$5&amp;$C$10)="Single Adults") *
(INDIRECT("'"&amp;$C$3&amp;"'!"&amp;$C$6&amp;"2:"&amp;$C$6&amp;$C$10)="Chronic") *
(INDIRECT("'"&amp;$C$3&amp;"'!"&amp;$C$7&amp;"2:"&amp;$C$7&amp;$C$10)="Yes (HUD)")), ""))&lt;&gt;"",1,0))</f>
        <v>0</v>
      </c>
      <c r="C25" s="62" cm="1">
        <f t="array" aca="1" ref="C25" ca="1">SUM(IF(_xlfn.UNIQUE(IFERROR(_xlfn._xlws.FILTER(
INDIRECT("'"&amp;$C$3&amp;"'!"&amp;$C$4&amp;"2:"&amp;$C$4&amp;$C$10),
(INDIRECT("'"&amp;$C$3&amp;"'!"&amp;$C$4&amp;"2:"&amp;$C$4&amp;$C$10)&lt;&gt;"") *
(INDIRECT("'"&amp;$C$3&amp;"'!"&amp;$C$5&amp;"2:"&amp;$C$5&amp;$C$10)="Single Adults") *
(INDIRECT("'"&amp;$C$3&amp;"'!"&amp;$C$6&amp;"2:"&amp;$C$6&amp;$C$10)&lt;&gt;"Chronic") *
(INDIRECT("'"&amp;$C$3&amp;"'!"&amp;$C$7&amp;"2:"&amp;$C$7&amp;$C$10)="Yes (HUD)")), ""))&lt;&gt;"",1,0))</f>
        <v>0</v>
      </c>
      <c r="D25" s="62" cm="1">
        <f t="array" aca="1" ref="D25" ca="1">SUM(IF(_xlfn.UNIQUE(IFERROR(_xlfn._xlws.FILTER(
INDIRECT("'"&amp;$C$3&amp;"'!"&amp;$C$4&amp;"2:"&amp;$C$4&amp;$C$10),
(INDIRECT("'"&amp;$C$3&amp;"'!"&amp;$C$4&amp;"2:"&amp;$C$4&amp;$C$10)&lt;&gt;"") *
(INDIRECT("'"&amp;$C$3&amp;"'!"&amp;$C$5&amp;"2:"&amp;$C$5&amp;$C$10)="Single Adults") *
(INDIRECT("'"&amp;$C$3&amp;"'!"&amp;$C$7&amp;"2:"&amp;$C$7&amp;$C$10)="Yes (HUD)")), ""))&lt;&gt;"",1,0))</f>
        <v>0</v>
      </c>
      <c r="F25" s="42" t="s">
        <v>45</v>
      </c>
      <c r="G25" s="62" cm="1">
        <f t="array" aca="1" ref="G25" ca="1">SUM(IF(_xlfn.UNIQUE(IFERROR(_xlfn._xlws.FILTER(
INDIRECT("'"&amp;$H$3&amp;"'!"&amp;$H$4&amp;"2:"&amp;$H$4&amp;$H$10),
(INDIRECT("'"&amp;$H$3&amp;"'!"&amp;$H$4&amp;"2:"&amp;$H$4&amp;$H$10)&lt;&gt;"") *
(INDIRECT("'"&amp;$H$3&amp;"'!"&amp;$H$5&amp;"2:"&amp;$H$5&amp;$H$10)="Single Adults") *
(INDIRECT("'"&amp;$H$3&amp;"'!"&amp;$H$6&amp;"2:"&amp;$H$6&amp;$H$10)="Chronic") *
(INDIRECT("'"&amp;$H$3&amp;"'!"&amp;$H$7&amp;"2:"&amp;$H$7&amp;$H$10)="Yes (HUD)")), ""))&lt;&gt;"",1,0))</f>
        <v>0</v>
      </c>
      <c r="H25" s="62" cm="1">
        <f t="array" aca="1" ref="H25" ca="1">SUM(IF(_xlfn.UNIQUE(IFERROR(_xlfn._xlws.FILTER(
INDIRECT("'"&amp;$H$3&amp;"'!"&amp;$H$4&amp;"2:"&amp;$H$4&amp;$H$10),
(INDIRECT("'"&amp;$H$3&amp;"'!"&amp;$H$4&amp;"2:"&amp;$H$4&amp;$H$10)&lt;&gt;"") *
(INDIRECT("'"&amp;$H$3&amp;"'!"&amp;$H$5&amp;"2:"&amp;$H$5&amp;$H$10)="Single Adults") *
(INDIRECT("'"&amp;$H$3&amp;"'!"&amp;$H$6&amp;"2:"&amp;$H$6&amp;$H$10)&lt;&gt;"Chronic") *
(INDIRECT("'"&amp;$H$3&amp;"'!"&amp;$H$7&amp;"2:"&amp;$H$7&amp;$H$10)="Yes (HUD)")), ""))&lt;&gt;"",1,0))</f>
        <v>0</v>
      </c>
      <c r="I25" s="62" cm="1">
        <f t="array" aca="1" ref="I25" ca="1">SUM(IF(_xlfn.UNIQUE(IFERROR(_xlfn._xlws.FILTER(
INDIRECT("'"&amp;$H$3&amp;"'!"&amp;$H$4&amp;"2:"&amp;$H$4&amp;$H$10),
(INDIRECT("'"&amp;$H$3&amp;"'!"&amp;$H$4&amp;"2:"&amp;$H$4&amp;$H$10)&lt;&gt;"") *
(INDIRECT("'"&amp;$H$3&amp;"'!"&amp;$H$5&amp;"2:"&amp;$H$5&amp;$H$10)="Single Adults") *
(INDIRECT("'"&amp;$H$3&amp;"'!"&amp;$H$7&amp;"2:"&amp;$H$7&amp;$H$10)="Yes (HUD)")), ""))&lt;&gt;"",1,0))</f>
        <v>0</v>
      </c>
      <c r="K25" s="42" t="s">
        <v>45</v>
      </c>
      <c r="L25" s="62" cm="1">
        <f t="array" aca="1" ref="L25" ca="1">SUM(IF(_xlfn.UNIQUE(IFERROR(_xlfn._xlws.FILTER(
INDIRECT("'"&amp;$U$3&amp;"'!"&amp;$U$4&amp;"2:"&amp;$U$4&amp;$U$10),
(INDIRECT("'"&amp;$U$3&amp;"'!"&amp;$U$4&amp;"2:"&amp;$U$4&amp;$U$10)&lt;&gt;"") *
(INDIRECT("'"&amp;$U$3&amp;"'!"&amp;$U$5&amp;"2:"&amp;$U$5&amp;$U$10)="Single Adults") *
(INDIRECT("'"&amp;$U$3&amp;"'!"&amp;$U$6&amp;"2:"&amp;$U$6&amp;$U$10)="Chronic") *
(INDIRECT("'"&amp;$U$3&amp;"'!"&amp;$U$7&amp;"2:"&amp;$U$7&amp;$U$10)="Yes (HUD)")), ""))&lt;&gt;"",1,0))</f>
        <v>0</v>
      </c>
      <c r="M25" s="62" t="e">
        <f ca="1">SUMIFS(
INDIRECT("'"&amp;$U$3&amp;"'!"&amp;$U$8&amp;"2:"&amp;$U$8&amp;$U$10),
INDIRECT("'"&amp;$U$3&amp;"'!"&amp;$U$4&amp;"2:"&amp;$U$4&amp;$U$10), "&lt;&gt;''",
INDIRECT("'"&amp;$U$3&amp;"'!"&amp;$U$5&amp;"2:"&amp;$U$5&amp;$U$10), "Single Adults",
INDIRECT("'"&amp;$U$3&amp;"'!"&amp;$U$6&amp;"2:"&amp;$U$6&amp;$U$10), "Chronic",
INDIRECT("'"&amp;$U$3&amp;"'!"&amp;$U$7&amp;"2:"&amp;$U$7&amp;$U$10), "Yes (HUD)")</f>
        <v>#REF!</v>
      </c>
      <c r="N25" s="62" t="str">
        <f ca="1"/>
        <v/>
      </c>
      <c r="O25" s="62" t="e">
        <f ca="1">SUMIFS(
INDIRECT("'"&amp;$U$3&amp;"'!"&amp;$U$9&amp;"2:"&amp;$U$9&amp;$U$10),
INDIRECT("'"&amp;$U$3&amp;"'!"&amp;$U$4&amp;"2:"&amp;$U$4&amp;$U$10), "&lt;&gt;''",
INDIRECT("'"&amp;$U$3&amp;"'!"&amp;$U$5&amp;"2:"&amp;$U$5&amp;$U$10), "Single Adults",
INDIRECT("'"&amp;$U$3&amp;"'!"&amp;$U$6&amp;"2:"&amp;$U$6&amp;$U$10), "Chronic",
INDIRECT("'"&amp;$U$3&amp;"'!"&amp;$U$7&amp;"2:"&amp;$U$7&amp;$U$10), "Yes (HUD)")</f>
        <v>#REF!</v>
      </c>
      <c r="P25" s="62" t="str">
        <f ca="1"/>
        <v/>
      </c>
      <c r="R25" s="62" cm="1">
        <f t="array" aca="1" ref="R25" ca="1">SUM(IF(_xlfn.UNIQUE(IFERROR(_xlfn._xlws.FILTER(
INDIRECT("'"&amp;$U$3&amp;"'!"&amp;$U$4&amp;"2:"&amp;$U$4&amp;$U$10),
(INDIRECT("'"&amp;$U$3&amp;"'!"&amp;$U$4&amp;"2:"&amp;$U$4&amp;$U$10)&lt;&gt;"") *
(INDIRECT("'"&amp;$U$3&amp;"'!"&amp;$U$5&amp;"2:"&amp;$U$5&amp;$U$10)="Single Adults") *
(INDIRECT("'"&amp;$U$3&amp;"'!"&amp;$U$6&amp;"2:"&amp;$U$6&amp;$U$10)&lt;&gt;"Chronic") *
(INDIRECT("'"&amp;$U$3&amp;"'!"&amp;$U$7&amp;"2:"&amp;$U$7&amp;$U$10)="Yes (HUD)")), ""))&lt;&gt;"",1,0))</f>
        <v>0</v>
      </c>
      <c r="S25" s="62" t="e">
        <f ca="1">SUMIFS(
INDIRECT("'"&amp;$U$3&amp;"'!"&amp;$U$8&amp;"2:"&amp;$U$8&amp;$U$10),
INDIRECT("'"&amp;$U$3&amp;"'!"&amp;$U$4&amp;"2:"&amp;$U$4&amp;$U$10), "&lt;&gt;''",
INDIRECT("'"&amp;$U$3&amp;"'!"&amp;$U$5&amp;"2:"&amp;$U$5&amp;$U$10), "Single Adults",
INDIRECT("'"&amp;$U$3&amp;"'!"&amp;$U$6&amp;"2:"&amp;$U$6&amp;$U$10), "&lt;&gt;'Chronic'",
INDIRECT("'"&amp;$U$3&amp;"'!"&amp;$U$7&amp;"2:"&amp;$U$7&amp;$U$10), "Yes (HUD)")</f>
        <v>#REF!</v>
      </c>
      <c r="T25" s="62" t="str">
        <f ca="1"/>
        <v/>
      </c>
      <c r="U25" s="62" t="e">
        <f ca="1">SUMIFS(
INDIRECT("'"&amp;$U$3&amp;"'!"&amp;$U$9&amp;"2:"&amp;$U$9&amp;$U$10),
INDIRECT("'"&amp;$U$3&amp;"'!"&amp;$U$4&amp;"2:"&amp;$U$4&amp;$U$10), "&lt;&gt;''",
INDIRECT("'"&amp;$U$3&amp;"'!"&amp;$U$5&amp;"2:"&amp;$U$5&amp;$U$10), "Single Adults",
INDIRECT("'"&amp;$U$3&amp;"'!"&amp;$U$6&amp;"2:"&amp;$U$6&amp;$U$10), "&lt;&gt;'Chronic'",
INDIRECT("'"&amp;$U$3&amp;"'!"&amp;$U$7&amp;"2:"&amp;$U$7&amp;$U$10), "Yes (HUD)")</f>
        <v>#REF!</v>
      </c>
      <c r="V25" s="62" t="str">
        <f ca="1"/>
        <v/>
      </c>
      <c r="X25" s="62" cm="1">
        <f t="array" aca="1" ref="X25" ca="1">SUM(IF(_xlfn.UNIQUE(IFERROR(_xlfn._xlws.FILTER(
INDIRECT("'"&amp;$U$3&amp;"'!"&amp;$U$4&amp;"2:"&amp;$U$4&amp;$U$10),
(INDIRECT("'"&amp;$U$3&amp;"'!"&amp;$U$4&amp;"2:"&amp;$U$4&amp;$U$10)&lt;&gt;"") *
(INDIRECT("'"&amp;$U$3&amp;"'!"&amp;$U$5&amp;"2:"&amp;$U$5&amp;$U$10)="Single Adults") *
(INDIRECT("'"&amp;$U$3&amp;"'!"&amp;$U$7&amp;"2:"&amp;$U$7&amp;$U$10)="Yes (HUD)")), ""))&lt;&gt;"",1,0))</f>
        <v>0</v>
      </c>
      <c r="Y25" s="62" t="e">
        <f ca="1">SUMIFS(
INDIRECT("'"&amp;$U$3&amp;"'!"&amp;$U$8&amp;"2:"&amp;$U$8&amp;$U$10),
INDIRECT("'"&amp;$U$3&amp;"'!"&amp;$U$4&amp;"2:"&amp;$U$4&amp;$U$10), "&lt;&gt;''",
INDIRECT("'"&amp;$U$3&amp;"'!"&amp;$U$5&amp;"2:"&amp;$U$5&amp;$U$10), "Single Adults",
INDIRECT("'"&amp;$U$3&amp;"'!"&amp;$U$7&amp;"2:"&amp;$U$7&amp;$U$10), "Yes (HUD)")</f>
        <v>#REF!</v>
      </c>
      <c r="Z25" s="62" t="str">
        <f ca="1"/>
        <v/>
      </c>
      <c r="AA25" s="62" t="e">
        <f ca="1">SUMIFS(
INDIRECT("'"&amp;$U$3&amp;"'!"&amp;$U$9&amp;"2:"&amp;$U$9&amp;$U$10),
INDIRECT("'"&amp;$U$3&amp;"'!"&amp;$U$4&amp;"2:"&amp;$U$4&amp;$U$10), "&lt;&gt;''",
INDIRECT("'"&amp;$U$3&amp;"'!"&amp;$U$5&amp;"2:"&amp;$U$5&amp;$U$10), "Single Adults",
INDIRECT("'"&amp;$U$3&amp;"'!"&amp;$U$7&amp;"2:"&amp;$U$7&amp;$U$10), "Yes (HUD)")</f>
        <v>#REF!</v>
      </c>
      <c r="AB25" s="62" t="str">
        <f ca="1"/>
        <v/>
      </c>
    </row>
    <row r="26" spans="1:28" ht="15" customHeight="1" x14ac:dyDescent="0.2">
      <c r="A26" s="64" t="s">
        <v>48</v>
      </c>
      <c r="B26" s="63" cm="1">
        <f t="array" aca="1" ref="B26" ca="1">SUM(IF(_xlfn.UNIQUE(IFERROR(_xlfn._xlws.FILTER(
INDIRECT("'"&amp;$C$3&amp;"'!"&amp;$C$4&amp;"2:"&amp;$C$4&amp;$C$10),
(INDIRECT("'"&amp;$C$3&amp;"'!"&amp;$C$4&amp;"2:"&amp;$C$4&amp;$C$10)&lt;&gt;"") *
(INDIRECT("'"&amp;$C$3&amp;"'!"&amp;$C$5&amp;"2:"&amp;$C$5&amp;$C$10)="Unaccompanied Minor") *
(INDIRECT("'"&amp;$C$3&amp;"'!"&amp;$C$6&amp;"2:"&amp;$C$6&amp;$C$10)="Chronic")), ""))&lt;&gt;"",1,0))</f>
        <v>0</v>
      </c>
      <c r="C26" s="63" cm="1">
        <f t="array" aca="1" ref="C26" ca="1">SUM(IF(_xlfn.UNIQUE(IFERROR(_xlfn._xlws.FILTER(
INDIRECT("'"&amp;$C$3&amp;"'!"&amp;$C$4&amp;"2:"&amp;$C$4&amp;$C$10),
(INDIRECT("'"&amp;$C$3&amp;"'!"&amp;$C$4&amp;"2:"&amp;$C$4&amp;$C$10)&lt;&gt;"") *
(INDIRECT("'"&amp;$C$3&amp;"'!"&amp;$C$5&amp;"2:"&amp;$C$5&amp;$C$10)="Unaccompanied Minor") *
(INDIRECT("'"&amp;$C$3&amp;"'!"&amp;$C$6&amp;"2:"&amp;$C$6&amp;$C$10)&lt;&gt;"Chronic")), ""))&lt;&gt;"",1,0))</f>
        <v>0</v>
      </c>
      <c r="D26" s="63" cm="1">
        <f t="array" aca="1" ref="D26" ca="1">SUM(IF(_xlfn.UNIQUE(IFERROR(_xlfn._xlws.FILTER(
INDIRECT("'"&amp;$C$3&amp;"'!"&amp;$C$4&amp;"2:"&amp;$C$4&amp;$C$10),
(INDIRECT("'"&amp;$C$3&amp;"'!"&amp;$C$4&amp;"2:"&amp;$C$4&amp;$C$10)&lt;&gt;"") *
(INDIRECT("'"&amp;$C$3&amp;"'!"&amp;$C$5&amp;"2:"&amp;$C$5&amp;$C$10)="Unaccompanied Minor")), ""))&lt;&gt;"",1,0))</f>
        <v>0</v>
      </c>
      <c r="F26" s="64" t="s">
        <v>48</v>
      </c>
      <c r="G26" s="63" cm="1">
        <f t="array" aca="1" ref="G26" ca="1">SUM(IF(_xlfn.UNIQUE(IFERROR(_xlfn._xlws.FILTER(
INDIRECT("'"&amp;$H$3&amp;"'!"&amp;$H$4&amp;"2:"&amp;$H$4&amp;$H$10),
(INDIRECT("'"&amp;$H$3&amp;"'!"&amp;$H$4&amp;"2:"&amp;$H$4&amp;$H$10)&lt;&gt;"") *
(INDIRECT("'"&amp;$H$3&amp;"'!"&amp;$H$5&amp;"2:"&amp;$H$5&amp;$H$10)="Unaccompanied Minor") *
(INDIRECT("'"&amp;$H$3&amp;"'!"&amp;$H$6&amp;"2:"&amp;$H$6&amp;$H$10)="Chronic")), ""))&lt;&gt;"",1,0))</f>
        <v>0</v>
      </c>
      <c r="H26" s="63" cm="1">
        <f t="array" aca="1" ref="H26" ca="1">SUM(IF(_xlfn.UNIQUE(IFERROR(_xlfn._xlws.FILTER(
INDIRECT("'"&amp;$H$3&amp;"'!"&amp;$H$4&amp;"2:"&amp;$H$4&amp;$H$10),
(INDIRECT("'"&amp;$H$3&amp;"'!"&amp;$H$4&amp;"2:"&amp;$H$4&amp;$H$10)&lt;&gt;"") *
(INDIRECT("'"&amp;$H$3&amp;"'!"&amp;$H$5&amp;"2:"&amp;$H$5&amp;$H$10)="Unaccompanied Minor") *
(INDIRECT("'"&amp;$H$3&amp;"'!"&amp;$H$6&amp;"2:"&amp;$H$6&amp;$H$10)&lt;&gt;"Chronic")), ""))&lt;&gt;"",1,0))</f>
        <v>0</v>
      </c>
      <c r="I26" s="63" cm="1">
        <f t="array" aca="1" ref="I26" ca="1">SUM(IF(_xlfn.UNIQUE(IFERROR(_xlfn._xlws.FILTER(
INDIRECT("'"&amp;$H$3&amp;"'!"&amp;$H$4&amp;"2:"&amp;$H$4&amp;$H$10),
(INDIRECT("'"&amp;$H$3&amp;"'!"&amp;$H$4&amp;"2:"&amp;$H$4&amp;$H$10)&lt;&gt;"") *
(INDIRECT("'"&amp;$H$3&amp;"'!"&amp;$H$5&amp;"2:"&amp;$H$5&amp;$H$10)="Unaccompanied Minor")), ""))&lt;&gt;"",1,0))</f>
        <v>0</v>
      </c>
      <c r="K26" s="64" t="s">
        <v>48</v>
      </c>
      <c r="L26" s="63" cm="1">
        <f t="array" aca="1" ref="L26" ca="1">SUM(IF(_xlfn.UNIQUE(IFERROR(_xlfn._xlws.FILTER(
INDIRECT("'"&amp;$U$3&amp;"'!"&amp;$U$4&amp;"2:"&amp;$U$4&amp;$U$10),
(INDIRECT("'"&amp;$U$3&amp;"'!"&amp;$U$4&amp;"2:"&amp;$U$4&amp;$U$10)&lt;&gt;"") *
(INDIRECT("'"&amp;$U$3&amp;"'!"&amp;$U$5&amp;"2:"&amp;$U$5&amp;$U$10)="Unaccompanied Minor") *
(INDIRECT("'"&amp;$U$3&amp;"'!"&amp;$U$6&amp;"2:"&amp;$U$6&amp;$U$10)="Chronic")), ""))&lt;&gt;"",1,0))</f>
        <v>0</v>
      </c>
      <c r="M26" s="63" t="e">
        <f ca="1">SUMIFS(
INDIRECT("'"&amp;$U$3&amp;"'!"&amp;$U$8&amp;"2:"&amp;$U$8&amp;$U$10),
INDIRECT("'"&amp;$U$3&amp;"'!"&amp;$U$4&amp;"2:"&amp;$U$4&amp;$U$10), "&lt;&gt;''",
INDIRECT("'"&amp;$U$3&amp;"'!"&amp;$U$5&amp;"2:"&amp;$U$5&amp;$U$10), "Unaccompanied Minor",
INDIRECT("'"&amp;$U$3&amp;"'!"&amp;$U$6&amp;"2:"&amp;$U$6&amp;$U$10), "Chronic")</f>
        <v>#REF!</v>
      </c>
      <c r="N26" s="63" t="str">
        <f ca="1"/>
        <v/>
      </c>
      <c r="O26" s="63" t="e">
        <f ca="1">SUMIFS(
INDIRECT("'"&amp;$U$3&amp;"'!"&amp;$U$9&amp;"2:"&amp;$U$9&amp;$U$10),
INDIRECT("'"&amp;$U$3&amp;"'!"&amp;$U$4&amp;"2:"&amp;$U$4&amp;$U$10), "&lt;&gt;''",
INDIRECT("'"&amp;$U$3&amp;"'!"&amp;$U$5&amp;"2:"&amp;$U$5&amp;$U$10), "Unaccompanied Minor",
INDIRECT("'"&amp;$U$3&amp;"'!"&amp;$U$6&amp;"2:"&amp;$U$6&amp;$U$10), "Chronic")</f>
        <v>#REF!</v>
      </c>
      <c r="P26" s="63" t="str">
        <f ca="1"/>
        <v/>
      </c>
      <c r="R26" s="63" cm="1">
        <f t="array" aca="1" ref="R26" ca="1">SUM(IF(_xlfn.UNIQUE(IFERROR(_xlfn._xlws.FILTER(
INDIRECT("'"&amp;$U$3&amp;"'!"&amp;$U$4&amp;"2:"&amp;$U$4&amp;$U$10),
(INDIRECT("'"&amp;$U$3&amp;"'!"&amp;$U$4&amp;"2:"&amp;$U$4&amp;$U$10)&lt;&gt;"") *
(INDIRECT("'"&amp;$U$3&amp;"'!"&amp;$U$5&amp;"2:"&amp;$U$5&amp;$U$10)="Unaccompanied Minor") *
(INDIRECT("'"&amp;$U$3&amp;"'!"&amp;$U$6&amp;"2:"&amp;$U$6&amp;$U$10)&lt;&gt;"Chronic")), ""))&lt;&gt;"",1,0))</f>
        <v>0</v>
      </c>
      <c r="S26" s="63" t="e">
        <f ca="1">SUMIFS(
INDIRECT("'"&amp;$U$3&amp;"'!"&amp;$U$8&amp;"2:"&amp;$U$8&amp;$U$10),
INDIRECT("'"&amp;$U$3&amp;"'!"&amp;$U$4&amp;"2:"&amp;$U$4&amp;$U$10), "&lt;&gt;''",
INDIRECT("'"&amp;$U$3&amp;"'!"&amp;$U$5&amp;"2:"&amp;$U$5&amp;$U$10), "Unaccompanied Minor",
INDIRECT("'"&amp;$U$3&amp;"'!"&amp;$U$6&amp;"2:"&amp;$U$6&amp;$U$10), "&lt;&gt;'Chronic'")</f>
        <v>#REF!</v>
      </c>
      <c r="T26" s="63" t="str">
        <f ca="1"/>
        <v/>
      </c>
      <c r="U26" s="63" t="e">
        <f ca="1">SUMIFS(
INDIRECT("'"&amp;$U$3&amp;"'!"&amp;$U$9&amp;"2:"&amp;$U$9&amp;$U$10),
INDIRECT("'"&amp;$U$3&amp;"'!"&amp;$U$4&amp;"2:"&amp;$U$4&amp;$U$10), "&lt;&gt;''",
INDIRECT("'"&amp;$U$3&amp;"'!"&amp;$U$5&amp;"2:"&amp;$U$5&amp;$U$10), "Unaccompanied Minor",
INDIRECT("'"&amp;$U$3&amp;"'!"&amp;$U$6&amp;"2:"&amp;$U$6&amp;$U$10), "&lt;&gt;'Chronic'")</f>
        <v>#REF!</v>
      </c>
      <c r="V26" s="63" t="str">
        <f ca="1"/>
        <v/>
      </c>
      <c r="X26" s="63" cm="1">
        <f t="array" aca="1" ref="X26" ca="1">SUM(IF(_xlfn.UNIQUE(IFERROR(_xlfn._xlws.FILTER(
INDIRECT("'"&amp;$U$3&amp;"'!"&amp;$U$4&amp;"2:"&amp;$U$4&amp;$U$10),
(INDIRECT("'"&amp;$U$3&amp;"'!"&amp;$U$4&amp;"2:"&amp;$U$4&amp;$U$10)&lt;&gt;"") *
(INDIRECT("'"&amp;$U$3&amp;"'!"&amp;$U$5&amp;"2:"&amp;$U$5&amp;$U$10)="Unaccompanied Minor")), ""))&lt;&gt;"",1,0))</f>
        <v>0</v>
      </c>
      <c r="Y26" s="63" t="e">
        <f ca="1">SUMIFS(
INDIRECT("'"&amp;$U$3&amp;"'!"&amp;$U$8&amp;"2:"&amp;$U$8&amp;$U$10),
INDIRECT("'"&amp;$U$3&amp;"'!"&amp;$U$4&amp;"2:"&amp;$U$4&amp;$U$10), "&lt;&gt;''",
INDIRECT("'"&amp;$U$3&amp;"'!"&amp;$U$5&amp;"2:"&amp;$U$5&amp;$U$10), "Unaccompanied Minor")</f>
        <v>#REF!</v>
      </c>
      <c r="Z26" s="63" t="str">
        <f ca="1"/>
        <v/>
      </c>
      <c r="AA26" s="63" t="e">
        <f ca="1">SUMIFS(
INDIRECT("'"&amp;$U$3&amp;"'!"&amp;$U$9&amp;"2:"&amp;$U$9&amp;$U$10),
INDIRECT("'"&amp;$U$3&amp;"'!"&amp;$U$4&amp;"2:"&amp;$U$4&amp;$U$10), "&lt;&gt;''",
INDIRECT("'"&amp;$U$3&amp;"'!"&amp;$U$5&amp;"2:"&amp;$U$5&amp;$U$10), "Unaccompanied Minor")</f>
        <v>#REF!</v>
      </c>
      <c r="AB26" s="63" t="str">
        <f ca="1"/>
        <v/>
      </c>
    </row>
    <row r="27" spans="1:28" ht="15" customHeight="1" x14ac:dyDescent="0.2">
      <c r="A27" s="42" t="s">
        <v>46</v>
      </c>
      <c r="B27" s="62" cm="1">
        <f t="array" aca="1" ref="B27" ca="1">SUM(IF(_xlfn.UNIQUE(IFERROR(_xlfn._xlws.FILTER(
INDIRECT("'"&amp;$C$3&amp;"'!"&amp;$C$4&amp;"2:"&amp;$C$4&amp;$C$10),
(INDIRECT("'"&amp;$C$3&amp;"'!"&amp;$C$4&amp;"2:"&amp;$C$4&amp;$C$10)&lt;&gt;"") *
(INDIRECT("'"&amp;$C$3&amp;"'!"&amp;$C$5&amp;"2:"&amp;$C$5&amp;$C$10)="Unaccompanied Minor") *
(INDIRECT("'"&amp;$C$3&amp;"'!"&amp;$C$6&amp;"2:"&amp;$C$6&amp;$C$10)="Chronic") *
(INDIRECT("'"&amp;$C$3&amp;"'!"&amp;$C$7&amp;"2:"&amp;$C$7&amp;$C$10)&lt;&gt;"Yes (HUD)")), ""))&lt;&gt;"",1,0))</f>
        <v>0</v>
      </c>
      <c r="C27" s="62" cm="1">
        <f t="array" aca="1" ref="C27" ca="1">SUM(IF(_xlfn.UNIQUE(IFERROR(_xlfn._xlws.FILTER(
INDIRECT("'"&amp;$C$3&amp;"'!"&amp;$C$4&amp;"2:"&amp;$C$4&amp;$C$10),
(INDIRECT("'"&amp;$C$3&amp;"'!"&amp;$C$4&amp;"2:"&amp;$C$4&amp;$C$10)&lt;&gt;"") *
(INDIRECT("'"&amp;$C$3&amp;"'!"&amp;$C$5&amp;"2:"&amp;$C$5&amp;$C$10)="Unaccompanied Minor") *
(INDIRECT("'"&amp;$C$3&amp;"'!"&amp;$C$6&amp;"2:"&amp;$C$6&amp;$C$10)&lt;&gt;"Chronic") *
(INDIRECT("'"&amp;$C$3&amp;"'!"&amp;$C$7&amp;"2:"&amp;$C$7&amp;$C$10)&lt;&gt;"Yes (HUD)")), ""))&lt;&gt;"",1,0))</f>
        <v>0</v>
      </c>
      <c r="D27" s="62" cm="1">
        <f t="array" aca="1" ref="D27" ca="1">SUM(IF(_xlfn.UNIQUE(IFERROR(_xlfn._xlws.FILTER(
INDIRECT("'"&amp;$C$3&amp;"'!"&amp;$C$4&amp;"2:"&amp;$C$4&amp;$C$10),
(INDIRECT("'"&amp;$C$3&amp;"'!"&amp;$C$4&amp;"2:"&amp;$C$4&amp;$C$10)&lt;&gt;"") *
(INDIRECT("'"&amp;$C$3&amp;"'!"&amp;$C$5&amp;"2:"&amp;$C$5&amp;$C$10)="Unaccompanied Minor") *
(INDIRECT("'"&amp;$C$3&amp;"'!"&amp;$C$7&amp;"2:"&amp;$C$7&amp;$C$10)&lt;&gt;"Yes (HUD)")), ""))&lt;&gt;"",1,0))</f>
        <v>0</v>
      </c>
      <c r="F27" s="42" t="s">
        <v>46</v>
      </c>
      <c r="G27" s="62" cm="1">
        <f t="array" aca="1" ref="G27" ca="1">SUM(IF(_xlfn.UNIQUE(IFERROR(_xlfn._xlws.FILTER(
INDIRECT("'"&amp;$H$3&amp;"'!"&amp;$H$4&amp;"2:"&amp;$H$4&amp;$H$10),
(INDIRECT("'"&amp;$H$3&amp;"'!"&amp;$H$4&amp;"2:"&amp;$H$4&amp;$H$10)&lt;&gt;"") *
(INDIRECT("'"&amp;$H$3&amp;"'!"&amp;$H$5&amp;"2:"&amp;$H$5&amp;$H$10)="Unaccompanied Minor") *
(INDIRECT("'"&amp;$H$3&amp;"'!"&amp;$H$6&amp;"2:"&amp;$H$6&amp;$H$10)="Chronic") *
(INDIRECT("'"&amp;$H$3&amp;"'!"&amp;$H$7&amp;"2:"&amp;$H$7&amp;$H$10)&lt;&gt;"Yes (HUD)")), ""))&lt;&gt;"",1,0))</f>
        <v>0</v>
      </c>
      <c r="H27" s="62" cm="1">
        <f t="array" aca="1" ref="H27" ca="1">SUM(IF(_xlfn.UNIQUE(IFERROR(_xlfn._xlws.FILTER(
INDIRECT("'"&amp;$H$3&amp;"'!"&amp;$H$4&amp;"2:"&amp;$H$4&amp;$H$10),
(INDIRECT("'"&amp;$H$3&amp;"'!"&amp;$H$4&amp;"2:"&amp;$H$4&amp;$H$10)&lt;&gt;"") *
(INDIRECT("'"&amp;$H$3&amp;"'!"&amp;$H$5&amp;"2:"&amp;$H$5&amp;$H$10)="Unaccompanied Minor") *
(INDIRECT("'"&amp;$H$3&amp;"'!"&amp;$H$6&amp;"2:"&amp;$H$6&amp;$H$10)&lt;&gt;"Chronic") *
(INDIRECT("'"&amp;$H$3&amp;"'!"&amp;$H$7&amp;"2:"&amp;$H$7&amp;$H$10)&lt;&gt;"Yes (HUD)")), ""))&lt;&gt;"",1,0))</f>
        <v>0</v>
      </c>
      <c r="I27" s="62" cm="1">
        <f t="array" aca="1" ref="I27" ca="1">SUM(IF(_xlfn.UNIQUE(IFERROR(_xlfn._xlws.FILTER(
INDIRECT("'"&amp;$H$3&amp;"'!"&amp;$H$4&amp;"2:"&amp;$H$4&amp;$H$10),
(INDIRECT("'"&amp;$H$3&amp;"'!"&amp;$H$4&amp;"2:"&amp;$H$4&amp;$H$10)&lt;&gt;"") *
(INDIRECT("'"&amp;$H$3&amp;"'!"&amp;$H$5&amp;"2:"&amp;$H$5&amp;$H$10)="Unaccompanied Minor") *
(INDIRECT("'"&amp;$H$3&amp;"'!"&amp;$H$7&amp;"2:"&amp;$H$7&amp;$H$10)&lt;&gt;"Yes (HUD)")), ""))&lt;&gt;"",1,0))</f>
        <v>0</v>
      </c>
      <c r="K27" s="42" t="s">
        <v>46</v>
      </c>
      <c r="L27" s="62" cm="1">
        <f t="array" aca="1" ref="L27" ca="1">SUM(IF(_xlfn.UNIQUE(IFERROR(_xlfn._xlws.FILTER(
INDIRECT("'"&amp;$U$3&amp;"'!"&amp;$U$4&amp;"2:"&amp;$U$4&amp;$U$10),
(INDIRECT("'"&amp;$U$3&amp;"'!"&amp;$U$4&amp;"2:"&amp;$U$4&amp;$U$10)&lt;&gt;"") *
(INDIRECT("'"&amp;$U$3&amp;"'!"&amp;$U$5&amp;"2:"&amp;$U$5&amp;$U$10)="Unaccompanied Minor") *
(INDIRECT("'"&amp;$U$3&amp;"'!"&amp;$U$6&amp;"2:"&amp;$U$6&amp;$U$10)="Chronic") *
(INDIRECT("'"&amp;$U$3&amp;"'!"&amp;$U$7&amp;"2:"&amp;$U$7&amp;$U$10)&lt;&gt;"Yes (HUD)")), ""))&lt;&gt;"",1,0))</f>
        <v>0</v>
      </c>
      <c r="M27" s="62" t="e">
        <f ca="1">SUMIFS(
INDIRECT("'"&amp;$U$3&amp;"'!"&amp;$U$8&amp;"2:"&amp;$U$8&amp;$U$10),
INDIRECT("'"&amp;$U$3&amp;"'!"&amp;$U$4&amp;"2:"&amp;$U$4&amp;$U$10), "&lt;&gt;''",
INDIRECT("'"&amp;$U$3&amp;"'!"&amp;$U$5&amp;"2:"&amp;$U$5&amp;$U$10), "Unaccompanied Minor",
INDIRECT("'"&amp;$U$3&amp;"'!"&amp;$U$6&amp;"2:"&amp;$U$6&amp;$U$10), "Chronic",
INDIRECT("'"&amp;$U$3&amp;"'!"&amp;$U$7&amp;"2:"&amp;$U$7&amp;$U$10), "&lt;&gt;'Yes (HUD)'")</f>
        <v>#REF!</v>
      </c>
      <c r="N27" s="62" t="str">
        <f ca="1"/>
        <v/>
      </c>
      <c r="O27" s="62" t="e">
        <f ca="1">SUMIFS(
INDIRECT("'"&amp;$U$3&amp;"'!"&amp;$U$9&amp;"2:"&amp;$U$9&amp;$U$10),
INDIRECT("'"&amp;$U$3&amp;"'!"&amp;$U$4&amp;"2:"&amp;$U$4&amp;$U$10), "&lt;&gt;''",
INDIRECT("'"&amp;$U$3&amp;"'!"&amp;$U$5&amp;"2:"&amp;$U$5&amp;$U$10), "Unaccompanied Minor",
INDIRECT("'"&amp;$U$3&amp;"'!"&amp;$U$6&amp;"2:"&amp;$U$6&amp;$U$10), "Chronic",
INDIRECT("'"&amp;$U$3&amp;"'!"&amp;$U$7&amp;"2:"&amp;$U$7&amp;$U$10), "&lt;&gt;'Yes (HUD)'")</f>
        <v>#REF!</v>
      </c>
      <c r="P27" s="62" t="str">
        <f ca="1"/>
        <v/>
      </c>
      <c r="R27" s="62" cm="1">
        <f t="array" aca="1" ref="R27" ca="1">SUM(IF(_xlfn.UNIQUE(IFERROR(_xlfn._xlws.FILTER(
INDIRECT("'"&amp;$U$3&amp;"'!"&amp;$U$4&amp;"2:"&amp;$U$4&amp;$U$10),
(INDIRECT("'"&amp;$U$3&amp;"'!"&amp;$U$4&amp;"2:"&amp;$U$4&amp;$U$10)&lt;&gt;"") *
(INDIRECT("'"&amp;$U$3&amp;"'!"&amp;$U$5&amp;"2:"&amp;$U$5&amp;$U$10)="Unaccompanied Minor") *
(INDIRECT("'"&amp;$U$3&amp;"'!"&amp;$U$6&amp;"2:"&amp;$U$6&amp;$U$10)&lt;&gt;"Chronic") *
(INDIRECT("'"&amp;$U$3&amp;"'!"&amp;$U$7&amp;"2:"&amp;$U$7&amp;$U$10)&lt;&gt;"Yes (HUD)")), ""))&lt;&gt;"",1,0))</f>
        <v>0</v>
      </c>
      <c r="S27" s="62" t="e">
        <f ca="1">SUMIFS(
INDIRECT("'"&amp;$U$3&amp;"'!"&amp;$U$8&amp;"2:"&amp;$U$8&amp;$U$10),
INDIRECT("'"&amp;$U$3&amp;"'!"&amp;$U$4&amp;"2:"&amp;$U$4&amp;$U$10), "&lt;&gt;''",
INDIRECT("'"&amp;$U$3&amp;"'!"&amp;$U$5&amp;"2:"&amp;$U$5&amp;$U$10), "Unaccompanied Minor",
INDIRECT("'"&amp;$U$3&amp;"'!"&amp;$U$6&amp;"2:"&amp;$U$6&amp;$U$10), "&lt;&gt;'Chronic'",
INDIRECT("'"&amp;$U$3&amp;"'!"&amp;$U$7&amp;"2:"&amp;$U$7&amp;$U$10), "&lt;&gt;'Yes (HUD)'")</f>
        <v>#REF!</v>
      </c>
      <c r="T27" s="62" t="str">
        <f ca="1"/>
        <v/>
      </c>
      <c r="U27" s="62" t="e">
        <f ca="1">SUMIFS(
INDIRECT("'"&amp;$U$3&amp;"'!"&amp;$U$9&amp;"2:"&amp;$U$9&amp;$U$10),
INDIRECT("'"&amp;$U$3&amp;"'!"&amp;$U$4&amp;"2:"&amp;$U$4&amp;$U$10), "&lt;&gt;''",
INDIRECT("'"&amp;$U$3&amp;"'!"&amp;$U$5&amp;"2:"&amp;$U$5&amp;$U$10), "Unaccompanied Minor",
INDIRECT("'"&amp;$U$3&amp;"'!"&amp;$U$6&amp;"2:"&amp;$U$6&amp;$U$10), "&lt;&gt;'Chronic'",
INDIRECT("'"&amp;$U$3&amp;"'!"&amp;$U$7&amp;"2:"&amp;$U$7&amp;$U$10), "&lt;&gt;'Yes (HUD)'")</f>
        <v>#REF!</v>
      </c>
      <c r="V27" s="62" t="str">
        <f ca="1"/>
        <v/>
      </c>
      <c r="X27" s="62" cm="1">
        <f t="array" aca="1" ref="X27" ca="1">SUM(IF(_xlfn.UNIQUE(IFERROR(_xlfn._xlws.FILTER(
INDIRECT("'"&amp;$U$3&amp;"'!"&amp;$U$4&amp;"2:"&amp;$U$4&amp;$U$10),
(INDIRECT("'"&amp;$U$3&amp;"'!"&amp;$U$4&amp;"2:"&amp;$U$4&amp;$U$10)&lt;&gt;"") *
(INDIRECT("'"&amp;$U$3&amp;"'!"&amp;$U$5&amp;"2:"&amp;$U$5&amp;$U$10)="Unaccompanied Minor") *
(INDIRECT("'"&amp;$U$3&amp;"'!"&amp;$U$7&amp;"2:"&amp;$U$7&amp;$U$10)&lt;&gt;"Yes (HUD)")), ""))&lt;&gt;"",1,0))</f>
        <v>0</v>
      </c>
      <c r="Y27" s="62" t="e">
        <f ca="1">SUMIFS(
INDIRECT("'"&amp;$U$3&amp;"'!"&amp;$U$8&amp;"2:"&amp;$U$8&amp;$U$10),
INDIRECT("'"&amp;$U$3&amp;"'!"&amp;$U$4&amp;"2:"&amp;$U$4&amp;$U$10), "&lt;&gt;''",
INDIRECT("'"&amp;$U$3&amp;"'!"&amp;$U$5&amp;"2:"&amp;$U$5&amp;$U$10), "Unaccompanied Minor",
INDIRECT("'"&amp;$U$3&amp;"'!"&amp;$U$7&amp;"2:"&amp;$U$7&amp;$U$10), "&lt;&gt;'Yes (HUD)'")</f>
        <v>#REF!</v>
      </c>
      <c r="Z27" s="62" t="str">
        <f ca="1"/>
        <v/>
      </c>
      <c r="AA27" s="62" t="e">
        <f ca="1">SUMIFS(
INDIRECT("'"&amp;$U$3&amp;"'!"&amp;$U$9&amp;"2:"&amp;$U$9&amp;$U$10),
INDIRECT("'"&amp;$U$3&amp;"'!"&amp;$U$4&amp;"2:"&amp;$U$4&amp;$U$10), "&lt;&gt;''",
INDIRECT("'"&amp;$U$3&amp;"'!"&amp;$U$5&amp;"2:"&amp;$U$5&amp;$U$10), "Unaccompanied Minor",
INDIRECT("'"&amp;$U$3&amp;"'!"&amp;$U$7&amp;"2:"&amp;$U$7&amp;$U$10), "&lt;&gt;'Yes (HUD)'")</f>
        <v>#REF!</v>
      </c>
      <c r="AB27" s="62" t="str">
        <f ca="1"/>
        <v/>
      </c>
    </row>
    <row r="28" spans="1:28" ht="15" customHeight="1" x14ac:dyDescent="0.2">
      <c r="A28" s="42" t="s">
        <v>45</v>
      </c>
      <c r="B28" s="62" cm="1">
        <f t="array" aca="1" ref="B28" ca="1">SUM(IF(_xlfn.UNIQUE(IFERROR(_xlfn._xlws.FILTER(
INDIRECT("'"&amp;$C$3&amp;"'!"&amp;$C$4&amp;"2:"&amp;$C$4&amp;$C$10),
(INDIRECT("'"&amp;$C$3&amp;"'!"&amp;$C$4&amp;"2:"&amp;$C$4&amp;$C$10)&lt;&gt;"") *
(INDIRECT("'"&amp;$C$3&amp;"'!"&amp;$C$5&amp;"2:"&amp;$C$5&amp;$C$10)="Unaccompanied Minor") *
(INDIRECT("'"&amp;$C$3&amp;"'!"&amp;$C$6&amp;"2:"&amp;$C$6&amp;$C$10)="Chronic") *
(INDIRECT("'"&amp;$C$3&amp;"'!"&amp;$C$7&amp;"2:"&amp;$C$7&amp;$C$10)="Yes (HUD)")), ""))&lt;&gt;"",1,0))</f>
        <v>0</v>
      </c>
      <c r="C28" s="62" cm="1">
        <f t="array" aca="1" ref="C28" ca="1">SUM(IF(_xlfn.UNIQUE(IFERROR(_xlfn._xlws.FILTER(
INDIRECT("'"&amp;$C$3&amp;"'!"&amp;$C$4&amp;"2:"&amp;$C$4&amp;$C$10),
(INDIRECT("'"&amp;$C$3&amp;"'!"&amp;$C$4&amp;"2:"&amp;$C$4&amp;$C$10)&lt;&gt;"") *
(INDIRECT("'"&amp;$C$3&amp;"'!"&amp;$C$5&amp;"2:"&amp;$C$5&amp;$C$10)="Unaccompanied Minor") *
(INDIRECT("'"&amp;$C$3&amp;"'!"&amp;$C$6&amp;"2:"&amp;$C$6&amp;$C$10)&lt;&gt;"Chronic") *
(INDIRECT("'"&amp;$C$3&amp;"'!"&amp;$C$7&amp;"2:"&amp;$C$7&amp;$C$10)="Yes (HUD)")), ""))&lt;&gt;"",1,0))</f>
        <v>0</v>
      </c>
      <c r="D28" s="62" cm="1">
        <f t="array" aca="1" ref="D28" ca="1">SUM(IF(_xlfn.UNIQUE(IFERROR(_xlfn._xlws.FILTER(
INDIRECT("'"&amp;$C$3&amp;"'!"&amp;$C$4&amp;"2:"&amp;$C$4&amp;$C$10),
(INDIRECT("'"&amp;$C$3&amp;"'!"&amp;$C$4&amp;"2:"&amp;$C$4&amp;$C$10)&lt;&gt;"") *
(INDIRECT("'"&amp;$C$3&amp;"'!"&amp;$C$5&amp;"2:"&amp;$C$5&amp;$C$10)="Unaccompanied Minor") *
(INDIRECT("'"&amp;$C$3&amp;"'!"&amp;$C$7&amp;"2:"&amp;$C$7&amp;$C$10)="Yes (HUD)")), ""))&lt;&gt;"",1,0))</f>
        <v>0</v>
      </c>
      <c r="F28" s="42" t="s">
        <v>45</v>
      </c>
      <c r="G28" s="62" cm="1">
        <f t="array" aca="1" ref="G28" ca="1">SUM(IF(_xlfn.UNIQUE(IFERROR(_xlfn._xlws.FILTER(
INDIRECT("'"&amp;$H$3&amp;"'!"&amp;$H$4&amp;"2:"&amp;$H$4&amp;$H$10),
(INDIRECT("'"&amp;$H$3&amp;"'!"&amp;$H$4&amp;"2:"&amp;$H$4&amp;$H$10)&lt;&gt;"") *
(INDIRECT("'"&amp;$H$3&amp;"'!"&amp;$H$5&amp;"2:"&amp;$H$5&amp;$H$10)="Unaccompanied Minor") *
(INDIRECT("'"&amp;$H$3&amp;"'!"&amp;$H$6&amp;"2:"&amp;$H$6&amp;$H$10)="Chronic") *
(INDIRECT("'"&amp;$H$3&amp;"'!"&amp;$H$7&amp;"2:"&amp;$H$7&amp;$H$10)="Yes (HUD)")), ""))&lt;&gt;"",1,0))</f>
        <v>0</v>
      </c>
      <c r="H28" s="62" cm="1">
        <f t="array" aca="1" ref="H28" ca="1">SUM(IF(_xlfn.UNIQUE(IFERROR(_xlfn._xlws.FILTER(
INDIRECT("'"&amp;$H$3&amp;"'!"&amp;$H$4&amp;"2:"&amp;$H$4&amp;$H$10),
(INDIRECT("'"&amp;$H$3&amp;"'!"&amp;$H$4&amp;"2:"&amp;$H$4&amp;$H$10)&lt;&gt;"") *
(INDIRECT("'"&amp;$H$3&amp;"'!"&amp;$H$5&amp;"2:"&amp;$H$5&amp;$H$10)="Unaccompanied Minor") *
(INDIRECT("'"&amp;$H$3&amp;"'!"&amp;$H$6&amp;"2:"&amp;$H$6&amp;$H$10)&lt;&gt;"Chronic") *
(INDIRECT("'"&amp;$H$3&amp;"'!"&amp;$H$7&amp;"2:"&amp;$H$7&amp;$H$10)="Yes (HUD)")), ""))&lt;&gt;"",1,0))</f>
        <v>0</v>
      </c>
      <c r="I28" s="62" cm="1">
        <f t="array" aca="1" ref="I28" ca="1">SUM(IF(_xlfn.UNIQUE(IFERROR(_xlfn._xlws.FILTER(
INDIRECT("'"&amp;$H$3&amp;"'!"&amp;$H$4&amp;"2:"&amp;$H$4&amp;$H$10),
(INDIRECT("'"&amp;$H$3&amp;"'!"&amp;$H$4&amp;"2:"&amp;$H$4&amp;$H$10)&lt;&gt;"") *
(INDIRECT("'"&amp;$H$3&amp;"'!"&amp;$H$5&amp;"2:"&amp;$H$5&amp;$H$10)="Unaccompanied Minor") *
(INDIRECT("'"&amp;$H$3&amp;"'!"&amp;$H$7&amp;"2:"&amp;$H$7&amp;$H$10)="Yes (HUD)")), ""))&lt;&gt;"",1,0))</f>
        <v>0</v>
      </c>
      <c r="K28" s="42" t="s">
        <v>45</v>
      </c>
      <c r="L28" s="62" cm="1">
        <f t="array" aca="1" ref="L28" ca="1">SUM(IF(_xlfn.UNIQUE(IFERROR(_xlfn._xlws.FILTER(
INDIRECT("'"&amp;$U$3&amp;"'!"&amp;$U$4&amp;"2:"&amp;$U$4&amp;$U$10),
(INDIRECT("'"&amp;$U$3&amp;"'!"&amp;$U$4&amp;"2:"&amp;$U$4&amp;$U$10)&lt;&gt;"") *
(INDIRECT("'"&amp;$U$3&amp;"'!"&amp;$U$5&amp;"2:"&amp;$U$5&amp;$U$10)="Unaccompanied Minor") *
(INDIRECT("'"&amp;$U$3&amp;"'!"&amp;$U$6&amp;"2:"&amp;$U$6&amp;$U$10)="Chronic") *
(INDIRECT("'"&amp;$U$3&amp;"'!"&amp;$U$7&amp;"2:"&amp;$U$7&amp;$U$10)="Yes (HUD)")), ""))&lt;&gt;"",1,0))</f>
        <v>0</v>
      </c>
      <c r="M28" s="62" t="e">
        <f ca="1">SUMIFS(
INDIRECT("'"&amp;$U$3&amp;"'!"&amp;$U$8&amp;"2:"&amp;$U$8&amp;$U$10),
INDIRECT("'"&amp;$U$3&amp;"'!"&amp;$U$4&amp;"2:"&amp;$U$4&amp;$U$10), "&lt;&gt;''",
INDIRECT("'"&amp;$U$3&amp;"'!"&amp;$U$5&amp;"2:"&amp;$U$5&amp;$U$10), "Unaccompanied Minor",
INDIRECT("'"&amp;$U$3&amp;"'!"&amp;$U$6&amp;"2:"&amp;$U$6&amp;$U$10), "Chronic",
INDIRECT("'"&amp;$U$3&amp;"'!"&amp;$U$7&amp;"2:"&amp;$U$7&amp;$U$10), "Yes (HUD)")</f>
        <v>#REF!</v>
      </c>
      <c r="N28" s="62" t="str">
        <f ca="1"/>
        <v/>
      </c>
      <c r="O28" s="62" t="e">
        <f ca="1">SUMIFS(
INDIRECT("'"&amp;$U$3&amp;"'!"&amp;$U$9&amp;"2:"&amp;$U$9&amp;$U$10),
INDIRECT("'"&amp;$U$3&amp;"'!"&amp;$U$4&amp;"2:"&amp;$U$4&amp;$U$10), "&lt;&gt;''",
INDIRECT("'"&amp;$U$3&amp;"'!"&amp;$U$5&amp;"2:"&amp;$U$5&amp;$U$10), "Unaccompanied Minor",
INDIRECT("'"&amp;$U$3&amp;"'!"&amp;$U$6&amp;"2:"&amp;$U$6&amp;$U$10), "Chronic",
INDIRECT("'"&amp;$U$3&amp;"'!"&amp;$U$7&amp;"2:"&amp;$U$7&amp;$U$10), "Yes (HUD)")</f>
        <v>#REF!</v>
      </c>
      <c r="P28" s="62" t="str">
        <f ca="1"/>
        <v/>
      </c>
      <c r="R28" s="62" cm="1">
        <f t="array" aca="1" ref="R28" ca="1">SUM(IF(_xlfn.UNIQUE(IFERROR(_xlfn._xlws.FILTER(
INDIRECT("'"&amp;$U$3&amp;"'!"&amp;$U$4&amp;"2:"&amp;$U$4&amp;$U$10),
(INDIRECT("'"&amp;$U$3&amp;"'!"&amp;$U$4&amp;"2:"&amp;$U$4&amp;$U$10)&lt;&gt;"") *
(INDIRECT("'"&amp;$U$3&amp;"'!"&amp;$U$5&amp;"2:"&amp;$U$5&amp;$U$10)="Unaccompanied Minor") *
(INDIRECT("'"&amp;$U$3&amp;"'!"&amp;$U$6&amp;"2:"&amp;$U$6&amp;$U$10)&lt;&gt;"Chronic") *
(INDIRECT("'"&amp;$U$3&amp;"'!"&amp;$U$7&amp;"2:"&amp;$U$7&amp;$U$10)="Yes (HUD)")), ""))&lt;&gt;"",1,0))</f>
        <v>0</v>
      </c>
      <c r="S28" s="62" t="e">
        <f ca="1">SUMIFS(
INDIRECT("'"&amp;$U$3&amp;"'!"&amp;$U$8&amp;"2:"&amp;$U$8&amp;$U$10),
INDIRECT("'"&amp;$U$3&amp;"'!"&amp;$U$4&amp;"2:"&amp;$U$4&amp;$U$10), "&lt;&gt;''",
INDIRECT("'"&amp;$U$3&amp;"'!"&amp;$U$5&amp;"2:"&amp;$U$5&amp;$U$10), "Unaccompanied Minor",
INDIRECT("'"&amp;$U$3&amp;"'!"&amp;$U$6&amp;"2:"&amp;$U$6&amp;$U$10), "&lt;&gt;'Chronic'",
INDIRECT("'"&amp;$U$3&amp;"'!"&amp;$U$7&amp;"2:"&amp;$U$7&amp;$U$10), "Yes (HUD)")</f>
        <v>#REF!</v>
      </c>
      <c r="T28" s="62" t="str">
        <f ca="1"/>
        <v/>
      </c>
      <c r="U28" s="62" t="e">
        <f ca="1">SUMIFS(
INDIRECT("'"&amp;$U$3&amp;"'!"&amp;$U$9&amp;"2:"&amp;$U$9&amp;$U$10),
INDIRECT("'"&amp;$U$3&amp;"'!"&amp;$U$4&amp;"2:"&amp;$U$4&amp;$U$10), "&lt;&gt;''",
INDIRECT("'"&amp;$U$3&amp;"'!"&amp;$U$5&amp;"2:"&amp;$U$5&amp;$U$10), "Unaccompanied Minor",
INDIRECT("'"&amp;$U$3&amp;"'!"&amp;$U$6&amp;"2:"&amp;$U$6&amp;$U$10), "&lt;&gt;'Chronic'",
INDIRECT("'"&amp;$U$3&amp;"'!"&amp;$U$7&amp;"2:"&amp;$U$7&amp;$U$10), "Yes (HUD)")</f>
        <v>#REF!</v>
      </c>
      <c r="V28" s="62" t="str">
        <f ca="1"/>
        <v/>
      </c>
      <c r="X28" s="62" cm="1">
        <f t="array" aca="1" ref="X28" ca="1">SUM(IF(_xlfn.UNIQUE(IFERROR(_xlfn._xlws.FILTER(
INDIRECT("'"&amp;$U$3&amp;"'!"&amp;$U$4&amp;"2:"&amp;$U$4&amp;$U$10),
(INDIRECT("'"&amp;$U$3&amp;"'!"&amp;$U$4&amp;"2:"&amp;$U$4&amp;$U$10)&lt;&gt;"") *
(INDIRECT("'"&amp;$U$3&amp;"'!"&amp;$U$5&amp;"2:"&amp;$U$5&amp;$U$10)="Unaccompanied Minor") *
(INDIRECT("'"&amp;$U$3&amp;"'!"&amp;$U$7&amp;"2:"&amp;$U$7&amp;$U$10)="Yes (HUD)")), ""))&lt;&gt;"",1,0))</f>
        <v>0</v>
      </c>
      <c r="Y28" s="62" t="e">
        <f ca="1">SUMIFS(
INDIRECT("'"&amp;$U$3&amp;"'!"&amp;$U$8&amp;"2:"&amp;$U$8&amp;$U$10),
INDIRECT("'"&amp;$U$3&amp;"'!"&amp;$U$4&amp;"2:"&amp;$U$4&amp;$U$10), "&lt;&gt;''",
INDIRECT("'"&amp;$U$3&amp;"'!"&amp;$U$5&amp;"2:"&amp;$U$5&amp;$U$10), "Unaccompanied Minor",
INDIRECT("'"&amp;$U$3&amp;"'!"&amp;$U$7&amp;"2:"&amp;$U$7&amp;$U$10), "Yes (HUD)")</f>
        <v>#REF!</v>
      </c>
      <c r="Z28" s="62" t="str">
        <f ca="1"/>
        <v/>
      </c>
      <c r="AA28" s="62" t="e">
        <f ca="1">SUMIFS(
INDIRECT("'"&amp;$U$3&amp;"'!"&amp;$U$9&amp;"2:"&amp;$U$9&amp;$U$10),
INDIRECT("'"&amp;$U$3&amp;"'!"&amp;$U$4&amp;"2:"&amp;$U$4&amp;$U$10), "&lt;&gt;''",
INDIRECT("'"&amp;$U$3&amp;"'!"&amp;$U$5&amp;"2:"&amp;$U$5&amp;$U$10), "Unaccompanied Minor",
INDIRECT("'"&amp;$U$3&amp;"'!"&amp;$U$7&amp;"2:"&amp;$U$7&amp;$U$10), "Yes (HUD)")</f>
        <v>#REF!</v>
      </c>
      <c r="AB28" s="62" t="str">
        <f ca="1"/>
        <v/>
      </c>
    </row>
    <row r="29" spans="1:28" ht="15" customHeight="1" x14ac:dyDescent="0.2">
      <c r="A29" s="64" t="s">
        <v>47</v>
      </c>
      <c r="B29" s="63" cm="1">
        <f t="array" aca="1" ref="B29" ca="1">SUM(IF(_xlfn.UNIQUE(IFERROR(_xlfn._xlws.FILTER(
INDIRECT("'"&amp;$C$3&amp;"'!"&amp;$C$4&amp;"2:"&amp;$C$4&amp;$C$10),
(INDIRECT("'"&amp;$C$3&amp;"'!"&amp;$C$4&amp;"2:"&amp;$C$4&amp;$C$10)&lt;&gt;"") *
(INDIRECT("'"&amp;$C$3&amp;"'!"&amp;$C$5&amp;"2:"&amp;$C$5&amp;$C$10)="Unaccompanied Youth") *
(INDIRECT("'"&amp;$C$3&amp;"'!"&amp;$C$6&amp;"2:"&amp;$C$6&amp;$C$10)="Chronic")), ""))&lt;&gt;"",1,0))</f>
        <v>0</v>
      </c>
      <c r="C29" s="63" cm="1">
        <f t="array" aca="1" ref="C29" ca="1">SUM(IF(_xlfn.UNIQUE(IFERROR(_xlfn._xlws.FILTER(
INDIRECT("'"&amp;$C$3&amp;"'!"&amp;$C$4&amp;"2:"&amp;$C$4&amp;$C$10),
(INDIRECT("'"&amp;$C$3&amp;"'!"&amp;$C$4&amp;"2:"&amp;$C$4&amp;$C$10)&lt;&gt;"") *
(INDIRECT("'"&amp;$C$3&amp;"'!"&amp;$C$5&amp;"2:"&amp;$C$5&amp;$C$10)="Unaccompanied Youth") *
(INDIRECT("'"&amp;$C$3&amp;"'!"&amp;$C$6&amp;"2:"&amp;$C$6&amp;$C$10)&lt;&gt;"Chronic")), ""))&lt;&gt;"",1,0))</f>
        <v>0</v>
      </c>
      <c r="D29" s="63" cm="1">
        <f t="array" aca="1" ref="D29" ca="1">SUM(IF(_xlfn.UNIQUE(IFERROR(_xlfn._xlws.FILTER(
INDIRECT("'"&amp;$C$3&amp;"'!"&amp;$C$4&amp;"2:"&amp;$C$4&amp;$C$10),
(INDIRECT("'"&amp;$C$3&amp;"'!"&amp;$C$4&amp;"2:"&amp;$C$4&amp;$C$10)&lt;&gt;"") *
(INDIRECT("'"&amp;$C$3&amp;"'!"&amp;$C$5&amp;"2:"&amp;$C$5&amp;$C$10)="Unaccompanied Youth")), ""))&lt;&gt;"",1,0))</f>
        <v>0</v>
      </c>
      <c r="F29" s="64" t="s">
        <v>47</v>
      </c>
      <c r="G29" s="63" cm="1">
        <f t="array" aca="1" ref="G29" ca="1">SUM(IF(_xlfn.UNIQUE(IFERROR(_xlfn._xlws.FILTER(
INDIRECT("'"&amp;$H$3&amp;"'!"&amp;$H$4&amp;"2:"&amp;$H$4&amp;$H$10),
(INDIRECT("'"&amp;$H$3&amp;"'!"&amp;$H$4&amp;"2:"&amp;$H$4&amp;$H$10)&lt;&gt;"") *
(INDIRECT("'"&amp;$H$3&amp;"'!"&amp;$H$5&amp;"2:"&amp;$H$5&amp;$H$10)="Unaccompanied Youth") *
(INDIRECT("'"&amp;$H$3&amp;"'!"&amp;$H$6&amp;"2:"&amp;$H$6&amp;$H$10)="Chronic")), ""))&lt;&gt;"",1,0))</f>
        <v>0</v>
      </c>
      <c r="H29" s="63" cm="1">
        <f t="array" aca="1" ref="H29" ca="1">SUM(IF(_xlfn.UNIQUE(IFERROR(_xlfn._xlws.FILTER(
INDIRECT("'"&amp;$H$3&amp;"'!"&amp;$H$4&amp;"2:"&amp;$H$4&amp;$H$10),
(INDIRECT("'"&amp;$H$3&amp;"'!"&amp;$H$4&amp;"2:"&amp;$H$4&amp;$H$10)&lt;&gt;"") *
(INDIRECT("'"&amp;$H$3&amp;"'!"&amp;$H$5&amp;"2:"&amp;$H$5&amp;$H$10)="Unaccompanied Youth") *
(INDIRECT("'"&amp;$H$3&amp;"'!"&amp;$H$6&amp;"2:"&amp;$H$6&amp;$H$10)&lt;&gt;"Chronic")), ""))&lt;&gt;"",1,0))</f>
        <v>0</v>
      </c>
      <c r="I29" s="63" cm="1">
        <f t="array" aca="1" ref="I29" ca="1">SUM(IF(_xlfn.UNIQUE(IFERROR(_xlfn._xlws.FILTER(
INDIRECT("'"&amp;$H$3&amp;"'!"&amp;$H$4&amp;"2:"&amp;$H$4&amp;$H$10),
(INDIRECT("'"&amp;$H$3&amp;"'!"&amp;$H$4&amp;"2:"&amp;$H$4&amp;$H$10)&lt;&gt;"") *
(INDIRECT("'"&amp;$H$3&amp;"'!"&amp;$H$5&amp;"2:"&amp;$H$5&amp;$H$10)="Unaccompanied Youth")), ""))&lt;&gt;"",1,0))</f>
        <v>0</v>
      </c>
      <c r="K29" s="64" t="s">
        <v>47</v>
      </c>
      <c r="L29" s="63" cm="1">
        <f t="array" aca="1" ref="L29" ca="1">SUM(IF(_xlfn.UNIQUE(IFERROR(_xlfn._xlws.FILTER(
INDIRECT("'"&amp;$U$3&amp;"'!"&amp;$U$4&amp;"2:"&amp;$U$4&amp;$U$10),
(INDIRECT("'"&amp;$U$3&amp;"'!"&amp;$U$4&amp;"2:"&amp;$U$4&amp;$U$10)&lt;&gt;"") *
(INDIRECT("'"&amp;$U$3&amp;"'!"&amp;$U$5&amp;"2:"&amp;$U$5&amp;$U$10)="Unaccompanied Youth") *
(INDIRECT("'"&amp;$U$3&amp;"'!"&amp;$U$6&amp;"2:"&amp;$U$6&amp;$U$10)="Chronic")), ""))&lt;&gt;"",1,0))</f>
        <v>0</v>
      </c>
      <c r="M29" s="63" t="e">
        <f ca="1">SUMIFS(
INDIRECT("'"&amp;$U$3&amp;"'!"&amp;$U$8&amp;"2:"&amp;$U$8&amp;$U$10),
INDIRECT("'"&amp;$U$3&amp;"'!"&amp;$U$4&amp;"2:"&amp;$U$4&amp;$U$10), "&lt;&gt;''",
INDIRECT("'"&amp;$U$3&amp;"'!"&amp;$U$5&amp;"2:"&amp;$U$5&amp;$U$10), "Unaccompanied Youth",
INDIRECT("'"&amp;$U$3&amp;"'!"&amp;$U$6&amp;"2:"&amp;$U$6&amp;$U$10), "Chronic")</f>
        <v>#REF!</v>
      </c>
      <c r="N29" s="63" t="str">
        <f ca="1"/>
        <v/>
      </c>
      <c r="O29" s="63" t="e">
        <f ca="1">SUMIFS(
INDIRECT("'"&amp;$U$3&amp;"'!"&amp;$U$9&amp;"2:"&amp;$U$9&amp;$U$10),
INDIRECT("'"&amp;$U$3&amp;"'!"&amp;$U$4&amp;"2:"&amp;$U$4&amp;$U$10), "&lt;&gt;''",
INDIRECT("'"&amp;$U$3&amp;"'!"&amp;$U$5&amp;"2:"&amp;$U$5&amp;$U$10), "Unaccompanied Youth",
INDIRECT("'"&amp;$U$3&amp;"'!"&amp;$U$6&amp;"2:"&amp;$U$6&amp;$U$10), "Chronic")</f>
        <v>#REF!</v>
      </c>
      <c r="P29" s="63" t="str">
        <f ca="1"/>
        <v/>
      </c>
      <c r="R29" s="63" cm="1">
        <f t="array" aca="1" ref="R29" ca="1">SUM(IF(_xlfn.UNIQUE(IFERROR(_xlfn._xlws.FILTER(
INDIRECT("'"&amp;$U$3&amp;"'!"&amp;$U$4&amp;"2:"&amp;$U$4&amp;$U$10),
(INDIRECT("'"&amp;$U$3&amp;"'!"&amp;$U$4&amp;"2:"&amp;$U$4&amp;$U$10)&lt;&gt;"") *
(INDIRECT("'"&amp;$U$3&amp;"'!"&amp;$U$5&amp;"2:"&amp;$U$5&amp;$U$10)="Unaccompanied Youth") *
(INDIRECT("'"&amp;$U$3&amp;"'!"&amp;$U$6&amp;"2:"&amp;$U$6&amp;$U$10)&lt;&gt;"Chronic")), ""))&lt;&gt;"",1,0))</f>
        <v>0</v>
      </c>
      <c r="S29" s="63" t="e">
        <f ca="1">SUMIFS(
INDIRECT("'"&amp;$U$3&amp;"'!"&amp;$U$8&amp;"2:"&amp;$U$8&amp;$U$10),
INDIRECT("'"&amp;$U$3&amp;"'!"&amp;$U$4&amp;"2:"&amp;$U$4&amp;$U$10), "&lt;&gt;''",
INDIRECT("'"&amp;$U$3&amp;"'!"&amp;$U$5&amp;"2:"&amp;$U$5&amp;$U$10), "Unaccompanied Youth",
INDIRECT("'"&amp;$U$3&amp;"'!"&amp;$U$6&amp;"2:"&amp;$U$6&amp;$U$10), "&lt;&gt;'Chronic'")</f>
        <v>#REF!</v>
      </c>
      <c r="T29" s="63" t="str">
        <f ca="1"/>
        <v/>
      </c>
      <c r="U29" s="63" t="e">
        <f ca="1">SUMIFS(
INDIRECT("'"&amp;$U$3&amp;"'!"&amp;$U$9&amp;"2:"&amp;$U$9&amp;$U$10),
INDIRECT("'"&amp;$U$3&amp;"'!"&amp;$U$4&amp;"2:"&amp;$U$4&amp;$U$10), "&lt;&gt;''",
INDIRECT("'"&amp;$U$3&amp;"'!"&amp;$U$5&amp;"2:"&amp;$U$5&amp;$U$10), "Unaccompanied Youth",
INDIRECT("'"&amp;$U$3&amp;"'!"&amp;$U$6&amp;"2:"&amp;$U$6&amp;$U$10), "&lt;&gt;'Chronic'")</f>
        <v>#REF!</v>
      </c>
      <c r="V29" s="63" t="str">
        <f ca="1"/>
        <v/>
      </c>
      <c r="X29" s="63" cm="1">
        <f t="array" aca="1" ref="X29" ca="1">SUM(IF(_xlfn.UNIQUE(IFERROR(_xlfn._xlws.FILTER(
INDIRECT("'"&amp;$U$3&amp;"'!"&amp;$U$4&amp;"2:"&amp;$U$4&amp;$U$10),
(INDIRECT("'"&amp;$U$3&amp;"'!"&amp;$U$4&amp;"2:"&amp;$U$4&amp;$U$10)&lt;&gt;"") *
(INDIRECT("'"&amp;$U$3&amp;"'!"&amp;$U$5&amp;"2:"&amp;$U$5&amp;$U$10)="Unaccompanied Youth")), ""))&lt;&gt;"",1,0))</f>
        <v>0</v>
      </c>
      <c r="Y29" s="63" t="e">
        <f ca="1">SUMIFS(
INDIRECT("'"&amp;$U$3&amp;"'!"&amp;$U$8&amp;"2:"&amp;$U$8&amp;$U$10),
INDIRECT("'"&amp;$U$3&amp;"'!"&amp;$U$4&amp;"2:"&amp;$U$4&amp;$U$10), "&lt;&gt;''",
INDIRECT("'"&amp;$U$3&amp;"'!"&amp;$U$5&amp;"2:"&amp;$U$5&amp;$U$10), "Unaccompanied Youth")</f>
        <v>#REF!</v>
      </c>
      <c r="Z29" s="63" t="str">
        <f ca="1"/>
        <v/>
      </c>
      <c r="AA29" s="63" t="e">
        <f ca="1">SUMIFS(
INDIRECT("'"&amp;$U$3&amp;"'!"&amp;$U$9&amp;"2:"&amp;$U$9&amp;$U$10),
INDIRECT("'"&amp;$U$3&amp;"'!"&amp;$U$4&amp;"2:"&amp;$U$4&amp;$U$10), "&lt;&gt;''",
INDIRECT("'"&amp;$U$3&amp;"'!"&amp;$U$5&amp;"2:"&amp;$U$5&amp;$U$10), "Unaccompanied Youth")</f>
        <v>#REF!</v>
      </c>
      <c r="AB29" s="63" t="str">
        <f ca="1"/>
        <v/>
      </c>
    </row>
    <row r="30" spans="1:28" ht="15" customHeight="1" x14ac:dyDescent="0.2">
      <c r="A30" s="42" t="s">
        <v>46</v>
      </c>
      <c r="B30" s="62" cm="1">
        <f t="array" aca="1" ref="B30" ca="1">SUM(IF(_xlfn.UNIQUE(IFERROR(_xlfn._xlws.FILTER(
INDIRECT("'"&amp;$C$3&amp;"'!"&amp;$C$4&amp;"2:"&amp;$C$4&amp;$C$10),
(INDIRECT("'"&amp;$C$3&amp;"'!"&amp;$C$4&amp;"2:"&amp;$C$4&amp;$C$10)&lt;&gt;"") *
(INDIRECT("'"&amp;$C$3&amp;"'!"&amp;$C$5&amp;"2:"&amp;$C$5&amp;$C$10)="Unaccompanied Youth") *
(INDIRECT("'"&amp;$C$3&amp;"'!"&amp;$C$6&amp;"2:"&amp;$C$6&amp;$C$10)="Chronic") *
(INDIRECT("'"&amp;$C$3&amp;"'!"&amp;$C$7&amp;"2:"&amp;$C$7&amp;$C$10)&lt;&gt;"Yes (HUD)")), ""))&lt;&gt;"",1,0))</f>
        <v>0</v>
      </c>
      <c r="C30" s="62" cm="1">
        <f t="array" aca="1" ref="C30" ca="1">SUM(IF(_xlfn.UNIQUE(IFERROR(_xlfn._xlws.FILTER(
INDIRECT("'"&amp;$C$3&amp;"'!"&amp;$C$4&amp;"2:"&amp;$C$4&amp;$C$10),
(INDIRECT("'"&amp;$C$3&amp;"'!"&amp;$C$4&amp;"2:"&amp;$C$4&amp;$C$10)&lt;&gt;"") *
(INDIRECT("'"&amp;$C$3&amp;"'!"&amp;$C$5&amp;"2:"&amp;$C$5&amp;$C$10)="Unaccompanied Youth") *
(INDIRECT("'"&amp;$C$3&amp;"'!"&amp;$C$6&amp;"2:"&amp;$C$6&amp;$C$10)&lt;&gt;"Chronic") *
(INDIRECT("'"&amp;$C$3&amp;"'!"&amp;$C$7&amp;"2:"&amp;$C$7&amp;$C$10)&lt;&gt;"Yes (HUD)")), ""))&lt;&gt;"",1,0))</f>
        <v>0</v>
      </c>
      <c r="D30" s="62" cm="1">
        <f t="array" aca="1" ref="D30" ca="1">SUM(IF(_xlfn.UNIQUE(IFERROR(_xlfn._xlws.FILTER(
INDIRECT("'"&amp;$C$3&amp;"'!"&amp;$C$4&amp;"2:"&amp;$C$4&amp;$C$10),
(INDIRECT("'"&amp;$C$3&amp;"'!"&amp;$C$4&amp;"2:"&amp;$C$4&amp;$C$10)&lt;&gt;"") *
(INDIRECT("'"&amp;$C$3&amp;"'!"&amp;$C$5&amp;"2:"&amp;$C$5&amp;$C$10)="Unaccompanied Youth") *
(INDIRECT("'"&amp;$C$3&amp;"'!"&amp;$C$7&amp;"2:"&amp;$C$7&amp;$C$10)&lt;&gt;"Yes (HUD)")), ""))&lt;&gt;"",1,0))</f>
        <v>0</v>
      </c>
      <c r="F30" s="42" t="s">
        <v>46</v>
      </c>
      <c r="G30" s="62" cm="1">
        <f t="array" aca="1" ref="G30" ca="1">SUM(IF(_xlfn.UNIQUE(IFERROR(_xlfn._xlws.FILTER(
INDIRECT("'"&amp;$H$3&amp;"'!"&amp;$H$4&amp;"2:"&amp;$H$4&amp;$H$10),
(INDIRECT("'"&amp;$H$3&amp;"'!"&amp;$H$4&amp;"2:"&amp;$H$4&amp;$H$10)&lt;&gt;"") *
(INDIRECT("'"&amp;$H$3&amp;"'!"&amp;$H$5&amp;"2:"&amp;$H$5&amp;$H$10)="Unaccompanied Youth") *
(INDIRECT("'"&amp;$H$3&amp;"'!"&amp;$H$6&amp;"2:"&amp;$H$6&amp;$H$10)="Chronic") *
(INDIRECT("'"&amp;$H$3&amp;"'!"&amp;$H$7&amp;"2:"&amp;$H$7&amp;$H$10)&lt;&gt;"Yes (HUD)")), ""))&lt;&gt;"",1,0))</f>
        <v>0</v>
      </c>
      <c r="H30" s="62" cm="1">
        <f t="array" aca="1" ref="H30" ca="1">SUM(IF(_xlfn.UNIQUE(IFERROR(_xlfn._xlws.FILTER(
INDIRECT("'"&amp;$H$3&amp;"'!"&amp;$H$4&amp;"2:"&amp;$H$4&amp;$H$10),
(INDIRECT("'"&amp;$H$3&amp;"'!"&amp;$H$4&amp;"2:"&amp;$H$4&amp;$H$10)&lt;&gt;"") *
(INDIRECT("'"&amp;$H$3&amp;"'!"&amp;$H$5&amp;"2:"&amp;$H$5&amp;$H$10)="Unaccompanied Youth") *
(INDIRECT("'"&amp;$H$3&amp;"'!"&amp;$H$6&amp;"2:"&amp;$H$6&amp;$H$10)&lt;&gt;"Chronic") *
(INDIRECT("'"&amp;$H$3&amp;"'!"&amp;$H$7&amp;"2:"&amp;$H$7&amp;$H$10)&lt;&gt;"Yes (HUD)")), ""))&lt;&gt;"",1,0))</f>
        <v>0</v>
      </c>
      <c r="I30" s="62" cm="1">
        <f t="array" aca="1" ref="I30" ca="1">SUM(IF(_xlfn.UNIQUE(IFERROR(_xlfn._xlws.FILTER(
INDIRECT("'"&amp;$H$3&amp;"'!"&amp;$H$4&amp;"2:"&amp;$H$4&amp;$H$10),
(INDIRECT("'"&amp;$H$3&amp;"'!"&amp;$H$4&amp;"2:"&amp;$H$4&amp;$H$10)&lt;&gt;"") *
(INDIRECT("'"&amp;$H$3&amp;"'!"&amp;$H$5&amp;"2:"&amp;$H$5&amp;$H$10)="Unaccompanied Youth") *
(INDIRECT("'"&amp;$H$3&amp;"'!"&amp;$H$7&amp;"2:"&amp;$H$7&amp;$H$10)&lt;&gt;"Yes (HUD)")), ""))&lt;&gt;"",1,0))</f>
        <v>0</v>
      </c>
      <c r="K30" s="42" t="s">
        <v>46</v>
      </c>
      <c r="L30" s="62" cm="1">
        <f t="array" aca="1" ref="L30" ca="1">SUM(IF(_xlfn.UNIQUE(IFERROR(_xlfn._xlws.FILTER(
INDIRECT("'"&amp;$U$3&amp;"'!"&amp;$U$4&amp;"2:"&amp;$U$4&amp;$U$10),
(INDIRECT("'"&amp;$U$3&amp;"'!"&amp;$U$4&amp;"2:"&amp;$U$4&amp;$U$10)&lt;&gt;"") *
(INDIRECT("'"&amp;$U$3&amp;"'!"&amp;$U$5&amp;"2:"&amp;$U$5&amp;$U$10)="Unaccompanied Youth") *
(INDIRECT("'"&amp;$U$3&amp;"'!"&amp;$U$6&amp;"2:"&amp;$U$6&amp;$U$10)="Chronic") *
(INDIRECT("'"&amp;$U$3&amp;"'!"&amp;$U$7&amp;"2:"&amp;$U$7&amp;$U$10)&lt;&gt;"Yes (HUD)")), ""))&lt;&gt;"",1,0))</f>
        <v>0</v>
      </c>
      <c r="M30" s="62" t="e">
        <f ca="1">SUMIFS(
INDIRECT("'"&amp;$U$3&amp;"'!"&amp;$U$8&amp;"2:"&amp;$U$8&amp;$U$10),
INDIRECT("'"&amp;$U$3&amp;"'!"&amp;$U$4&amp;"2:"&amp;$U$4&amp;$U$10), "&lt;&gt;''",
INDIRECT("'"&amp;$U$3&amp;"'!"&amp;$U$5&amp;"2:"&amp;$U$5&amp;$U$10), "Unaccompanied Youth",
INDIRECT("'"&amp;$U$3&amp;"'!"&amp;$U$6&amp;"2:"&amp;$U$6&amp;$U$10), "Chronic",
INDIRECT("'"&amp;$U$3&amp;"'!"&amp;$U$7&amp;"2:"&amp;$U$7&amp;$U$10), "&lt;&gt;'Yes (HUD)'")</f>
        <v>#REF!</v>
      </c>
      <c r="N30" s="62" t="str">
        <f ca="1"/>
        <v/>
      </c>
      <c r="O30" s="62" t="e">
        <f ca="1">SUMIFS(
INDIRECT("'"&amp;$U$3&amp;"'!"&amp;$U$9&amp;"2:"&amp;$U$9&amp;$U$10),
INDIRECT("'"&amp;$U$3&amp;"'!"&amp;$U$4&amp;"2:"&amp;$U$4&amp;$U$10), "&lt;&gt;''",
INDIRECT("'"&amp;$U$3&amp;"'!"&amp;$U$5&amp;"2:"&amp;$U$5&amp;$U$10), "Unaccompanied Youth",
INDIRECT("'"&amp;$U$3&amp;"'!"&amp;$U$6&amp;"2:"&amp;$U$6&amp;$U$10), "Chronic",
INDIRECT("'"&amp;$U$3&amp;"'!"&amp;$U$7&amp;"2:"&amp;$U$7&amp;$U$10), "&lt;&gt;'Yes (HUD)'")</f>
        <v>#REF!</v>
      </c>
      <c r="P30" s="62" t="str">
        <f ca="1"/>
        <v/>
      </c>
      <c r="R30" s="62" cm="1">
        <f t="array" aca="1" ref="R30" ca="1">SUM(IF(_xlfn.UNIQUE(IFERROR(_xlfn._xlws.FILTER(
INDIRECT("'"&amp;$U$3&amp;"'!"&amp;$U$4&amp;"2:"&amp;$U$4&amp;$U$10),
(INDIRECT("'"&amp;$U$3&amp;"'!"&amp;$U$4&amp;"2:"&amp;$U$4&amp;$U$10)&lt;&gt;"") *
(INDIRECT("'"&amp;$U$3&amp;"'!"&amp;$U$5&amp;"2:"&amp;$U$5&amp;$U$10)="Unaccompanied Youth") *
(INDIRECT("'"&amp;$U$3&amp;"'!"&amp;$U$6&amp;"2:"&amp;$U$6&amp;$U$10)&lt;&gt;"Chronic") *
(INDIRECT("'"&amp;$U$3&amp;"'!"&amp;$U$7&amp;"2:"&amp;$U$7&amp;$U$10)&lt;&gt;"Yes (HUD)")), ""))&lt;&gt;"",1,0))</f>
        <v>0</v>
      </c>
      <c r="S30" s="62" t="e">
        <f ca="1">SUMIFS(
INDIRECT("'"&amp;$U$3&amp;"'!"&amp;$U$8&amp;"2:"&amp;$U$8&amp;$U$10),
INDIRECT("'"&amp;$U$3&amp;"'!"&amp;$U$4&amp;"2:"&amp;$U$4&amp;$U$10), "&lt;&gt;''",
INDIRECT("'"&amp;$U$3&amp;"'!"&amp;$U$5&amp;"2:"&amp;$U$5&amp;$U$10), "Unaccompanied Youth",
INDIRECT("'"&amp;$U$3&amp;"'!"&amp;$U$6&amp;"2:"&amp;$U$6&amp;$U$10), "&lt;&gt;'Chronic'",
INDIRECT("'"&amp;$U$3&amp;"'!"&amp;$U$7&amp;"2:"&amp;$U$7&amp;$U$10), "&lt;&gt;'Yes (HUD)'")</f>
        <v>#REF!</v>
      </c>
      <c r="T30" s="62" t="str">
        <f ca="1"/>
        <v/>
      </c>
      <c r="U30" s="62" t="e">
        <f ca="1">SUMIFS(
INDIRECT("'"&amp;$U$3&amp;"'!"&amp;$U$9&amp;"2:"&amp;$U$9&amp;$U$10),
INDIRECT("'"&amp;$U$3&amp;"'!"&amp;$U$4&amp;"2:"&amp;$U$4&amp;$U$10), "&lt;&gt;''",
INDIRECT("'"&amp;$U$3&amp;"'!"&amp;$U$5&amp;"2:"&amp;$U$5&amp;$U$10), "Unaccompanied Youth",
INDIRECT("'"&amp;$U$3&amp;"'!"&amp;$U$6&amp;"2:"&amp;$U$6&amp;$U$10), "&lt;&gt;'Chronic'",
INDIRECT("'"&amp;$U$3&amp;"'!"&amp;$U$7&amp;"2:"&amp;$U$7&amp;$U$10), "&lt;&gt;'Yes (HUD)'")</f>
        <v>#REF!</v>
      </c>
      <c r="V30" s="62" t="str">
        <f ca="1"/>
        <v/>
      </c>
      <c r="X30" s="62" cm="1">
        <f t="array" aca="1" ref="X30" ca="1">SUM(IF(_xlfn.UNIQUE(IFERROR(_xlfn._xlws.FILTER(
INDIRECT("'"&amp;$U$3&amp;"'!"&amp;$U$4&amp;"2:"&amp;$U$4&amp;$U$10),
(INDIRECT("'"&amp;$U$3&amp;"'!"&amp;$U$4&amp;"2:"&amp;$U$4&amp;$U$10)&lt;&gt;"") *
(INDIRECT("'"&amp;$U$3&amp;"'!"&amp;$U$5&amp;"2:"&amp;$U$5&amp;$U$10)="Unaccompanied Youth") *
(INDIRECT("'"&amp;$U$3&amp;"'!"&amp;$U$7&amp;"2:"&amp;$U$7&amp;$U$10)&lt;&gt;"Yes (HUD)")), ""))&lt;&gt;"",1,0))</f>
        <v>0</v>
      </c>
      <c r="Y30" s="62" t="e">
        <f ca="1">SUMIFS(
INDIRECT("'"&amp;$U$3&amp;"'!"&amp;$U$8&amp;"2:"&amp;$U$8&amp;$U$10),
INDIRECT("'"&amp;$U$3&amp;"'!"&amp;$U$4&amp;"2:"&amp;$U$4&amp;$U$10), "&lt;&gt;''",
INDIRECT("'"&amp;$U$3&amp;"'!"&amp;$U$5&amp;"2:"&amp;$U$5&amp;$U$10), "Unaccompanied Youth",
INDIRECT("'"&amp;$U$3&amp;"'!"&amp;$U$7&amp;"2:"&amp;$U$7&amp;$U$10), "&lt;&gt;'Yes (HUD)'")</f>
        <v>#REF!</v>
      </c>
      <c r="Z30" s="62" t="str">
        <f ca="1"/>
        <v/>
      </c>
      <c r="AA30" s="62" t="e">
        <f ca="1">SUMIFS(
INDIRECT("'"&amp;$U$3&amp;"'!"&amp;$U$9&amp;"2:"&amp;$U$9&amp;$U$10),
INDIRECT("'"&amp;$U$3&amp;"'!"&amp;$U$4&amp;"2:"&amp;$U$4&amp;$U$10), "&lt;&gt;''",
INDIRECT("'"&amp;$U$3&amp;"'!"&amp;$U$5&amp;"2:"&amp;$U$5&amp;$U$10), "Unaccompanied Youth",
INDIRECT("'"&amp;$U$3&amp;"'!"&amp;$U$7&amp;"2:"&amp;$U$7&amp;$U$10), "&lt;&gt;'Yes (HUD)'")</f>
        <v>#REF!</v>
      </c>
      <c r="AB30" s="62" t="str">
        <f ca="1"/>
        <v/>
      </c>
    </row>
    <row r="31" spans="1:28" ht="15" customHeight="1" x14ac:dyDescent="0.2">
      <c r="A31" s="42" t="s">
        <v>45</v>
      </c>
      <c r="B31" s="62" cm="1">
        <f t="array" aca="1" ref="B31" ca="1">SUM(IF(_xlfn.UNIQUE(IFERROR(_xlfn._xlws.FILTER(
INDIRECT("'"&amp;$C$3&amp;"'!"&amp;$C$4&amp;"2:"&amp;$C$4&amp;$C$10),
(INDIRECT("'"&amp;$C$3&amp;"'!"&amp;$C$4&amp;"2:"&amp;$C$4&amp;$C$10)&lt;&gt;"") *
(INDIRECT("'"&amp;$C$3&amp;"'!"&amp;$C$5&amp;"2:"&amp;$C$5&amp;$C$10)="Unaccompanied Youth") *
(INDIRECT("'"&amp;$C$3&amp;"'!"&amp;$C$6&amp;"2:"&amp;$C$6&amp;$C$10)="Chronic") *
(INDIRECT("'"&amp;$C$3&amp;"'!"&amp;$C$7&amp;"2:"&amp;$C$7&amp;$C$10)="Yes (HUD)")), ""))&lt;&gt;"",1,0))</f>
        <v>0</v>
      </c>
      <c r="C31" s="62" cm="1">
        <f t="array" aca="1" ref="C31" ca="1">SUM(IF(_xlfn.UNIQUE(IFERROR(_xlfn._xlws.FILTER(
INDIRECT("'"&amp;$C$3&amp;"'!"&amp;$C$4&amp;"2:"&amp;$C$4&amp;$C$10),
(INDIRECT("'"&amp;$C$3&amp;"'!"&amp;$C$4&amp;"2:"&amp;$C$4&amp;$C$10)&lt;&gt;"") *
(INDIRECT("'"&amp;$C$3&amp;"'!"&amp;$C$5&amp;"2:"&amp;$C$5&amp;$C$10)="Unaccompanied Youth") *
(INDIRECT("'"&amp;$C$3&amp;"'!"&amp;$C$6&amp;"2:"&amp;$C$6&amp;$C$10)&lt;&gt;"Chronic") *
(INDIRECT("'"&amp;$C$3&amp;"'!"&amp;$C$7&amp;"2:"&amp;$C$7&amp;$C$10)="Yes (HUD)")), ""))&lt;&gt;"",1,0))</f>
        <v>0</v>
      </c>
      <c r="D31" s="62" cm="1">
        <f t="array" aca="1" ref="D31" ca="1">SUM(IF(_xlfn.UNIQUE(IFERROR(_xlfn._xlws.FILTER(
INDIRECT("'"&amp;$C$3&amp;"'!"&amp;$C$4&amp;"2:"&amp;$C$4&amp;$C$10),
(INDIRECT("'"&amp;$C$3&amp;"'!"&amp;$C$4&amp;"2:"&amp;$C$4&amp;$C$10)&lt;&gt;"") *
(INDIRECT("'"&amp;$C$3&amp;"'!"&amp;$C$5&amp;"2:"&amp;$C$5&amp;$C$10)="Unaccompanied Youth") *
(INDIRECT("'"&amp;$C$3&amp;"'!"&amp;$C$7&amp;"2:"&amp;$C$7&amp;$C$10)="Yes (HUD)")), ""))&lt;&gt;"",1,0))</f>
        <v>0</v>
      </c>
      <c r="F31" s="42" t="s">
        <v>45</v>
      </c>
      <c r="G31" s="62" cm="1">
        <f t="array" aca="1" ref="G31" ca="1">SUM(IF(_xlfn.UNIQUE(IFERROR(_xlfn._xlws.FILTER(
INDIRECT("'"&amp;$H$3&amp;"'!"&amp;$H$4&amp;"2:"&amp;$H$4&amp;$H$10),
(INDIRECT("'"&amp;$H$3&amp;"'!"&amp;$H$4&amp;"2:"&amp;$H$4&amp;$H$10)&lt;&gt;"") *
(INDIRECT("'"&amp;$H$3&amp;"'!"&amp;$H$5&amp;"2:"&amp;$H$5&amp;$H$10)="Unaccompanied Youth") *
(INDIRECT("'"&amp;$H$3&amp;"'!"&amp;$H$6&amp;"2:"&amp;$H$6&amp;$H$10)="Chronic") *
(INDIRECT("'"&amp;$H$3&amp;"'!"&amp;$H$7&amp;"2:"&amp;$H$7&amp;$H$10)="Yes (HUD)")), ""))&lt;&gt;"",1,0))</f>
        <v>0</v>
      </c>
      <c r="H31" s="62" cm="1">
        <f t="array" aca="1" ref="H31" ca="1">SUM(IF(_xlfn.UNIQUE(IFERROR(_xlfn._xlws.FILTER(
INDIRECT("'"&amp;$H$3&amp;"'!"&amp;$H$4&amp;"2:"&amp;$H$4&amp;$H$10),
(INDIRECT("'"&amp;$H$3&amp;"'!"&amp;$H$4&amp;"2:"&amp;$H$4&amp;$H$10)&lt;&gt;"") *
(INDIRECT("'"&amp;$H$3&amp;"'!"&amp;$H$5&amp;"2:"&amp;$H$5&amp;$H$10)="Unaccompanied Youth") *
(INDIRECT("'"&amp;$H$3&amp;"'!"&amp;$H$6&amp;"2:"&amp;$H$6&amp;$H$10)&lt;&gt;"Chronic") *
(INDIRECT("'"&amp;$H$3&amp;"'!"&amp;$H$7&amp;"2:"&amp;$H$7&amp;$H$10)="Yes (HUD)")), ""))&lt;&gt;"",1,0))</f>
        <v>0</v>
      </c>
      <c r="I31" s="62" cm="1">
        <f t="array" aca="1" ref="I31" ca="1">SUM(IF(_xlfn.UNIQUE(IFERROR(_xlfn._xlws.FILTER(
INDIRECT("'"&amp;$H$3&amp;"'!"&amp;$H$4&amp;"2:"&amp;$H$4&amp;$H$10),
(INDIRECT("'"&amp;$H$3&amp;"'!"&amp;$H$4&amp;"2:"&amp;$H$4&amp;$H$10)&lt;&gt;"") *
(INDIRECT("'"&amp;$H$3&amp;"'!"&amp;$H$5&amp;"2:"&amp;$H$5&amp;$H$10)="Unaccompanied Youth") *
(INDIRECT("'"&amp;$H$3&amp;"'!"&amp;$H$7&amp;"2:"&amp;$H$7&amp;$H$10)="Yes (HUD)")), ""))&lt;&gt;"",1,0))</f>
        <v>0</v>
      </c>
      <c r="K31" s="42" t="s">
        <v>45</v>
      </c>
      <c r="L31" s="62" cm="1">
        <f t="array" aca="1" ref="L31" ca="1">SUM(IF(_xlfn.UNIQUE(IFERROR(_xlfn._xlws.FILTER(
INDIRECT("'"&amp;$U$3&amp;"'!"&amp;$U$4&amp;"2:"&amp;$U$4&amp;$U$10),
(INDIRECT("'"&amp;$U$3&amp;"'!"&amp;$U$4&amp;"2:"&amp;$U$4&amp;$U$10)&lt;&gt;"") *
(INDIRECT("'"&amp;$U$3&amp;"'!"&amp;$U$5&amp;"2:"&amp;$U$5&amp;$U$10)="Unaccompanied Youth") *
(INDIRECT("'"&amp;$U$3&amp;"'!"&amp;$U$6&amp;"2:"&amp;$U$6&amp;$U$10)="Chronic") *
(INDIRECT("'"&amp;$U$3&amp;"'!"&amp;$U$7&amp;"2:"&amp;$U$7&amp;$U$10)="Yes (HUD)")), ""))&lt;&gt;"",1,0))</f>
        <v>0</v>
      </c>
      <c r="M31" s="62" t="e">
        <f ca="1">SUMIFS(
INDIRECT("'"&amp;$U$3&amp;"'!"&amp;$U$8&amp;"2:"&amp;$U$8&amp;$U$10),
INDIRECT("'"&amp;$U$3&amp;"'!"&amp;$U$4&amp;"2:"&amp;$U$4&amp;$U$10), "&lt;&gt;''",
INDIRECT("'"&amp;$U$3&amp;"'!"&amp;$U$5&amp;"2:"&amp;$U$5&amp;$U$10), "Unaccompanied Youth",
INDIRECT("'"&amp;$U$3&amp;"'!"&amp;$U$6&amp;"2:"&amp;$U$6&amp;$U$10), "Chronic",
INDIRECT("'"&amp;$U$3&amp;"'!"&amp;$U$7&amp;"2:"&amp;$U$7&amp;$U$10), "Yes (HUD)")</f>
        <v>#REF!</v>
      </c>
      <c r="N31" s="62" t="str">
        <f ca="1"/>
        <v/>
      </c>
      <c r="O31" s="62" t="e">
        <f ca="1">SUMIFS(
INDIRECT("'"&amp;$U$3&amp;"'!"&amp;$U$9&amp;"2:"&amp;$U$9&amp;$U$10),
INDIRECT("'"&amp;$U$3&amp;"'!"&amp;$U$4&amp;"2:"&amp;$U$4&amp;$U$10), "&lt;&gt;''",
INDIRECT("'"&amp;$U$3&amp;"'!"&amp;$U$5&amp;"2:"&amp;$U$5&amp;$U$10), "Unaccompanied Youth",
INDIRECT("'"&amp;$U$3&amp;"'!"&amp;$U$6&amp;"2:"&amp;$U$6&amp;$U$10), "Chronic",
INDIRECT("'"&amp;$U$3&amp;"'!"&amp;$U$7&amp;"2:"&amp;$U$7&amp;$U$10), "Yes (HUD)")</f>
        <v>#REF!</v>
      </c>
      <c r="P31" s="62" t="str">
        <f ca="1"/>
        <v/>
      </c>
      <c r="R31" s="62" cm="1">
        <f t="array" aca="1" ref="R31" ca="1">SUM(IF(_xlfn.UNIQUE(IFERROR(_xlfn._xlws.FILTER(
INDIRECT("'"&amp;$U$3&amp;"'!"&amp;$U$4&amp;"2:"&amp;$U$4&amp;$U$10),
(INDIRECT("'"&amp;$U$3&amp;"'!"&amp;$U$4&amp;"2:"&amp;$U$4&amp;$U$10)&lt;&gt;"") *
(INDIRECT("'"&amp;$U$3&amp;"'!"&amp;$U$5&amp;"2:"&amp;$U$5&amp;$U$10)="Unaccompanied Youth") *
(INDIRECT("'"&amp;$U$3&amp;"'!"&amp;$U$6&amp;"2:"&amp;$U$6&amp;$U$10)&lt;&gt;"Chronic") *
(INDIRECT("'"&amp;$U$3&amp;"'!"&amp;$U$7&amp;"2:"&amp;$U$7&amp;$U$10)="Yes (HUD)")), ""))&lt;&gt;"",1,0))</f>
        <v>0</v>
      </c>
      <c r="S31" s="62" t="e">
        <f ca="1">SUMIFS(
INDIRECT("'"&amp;$U$3&amp;"'!"&amp;$U$8&amp;"2:"&amp;$U$8&amp;$U$10),
INDIRECT("'"&amp;$U$3&amp;"'!"&amp;$U$4&amp;"2:"&amp;$U$4&amp;$U$10), "&lt;&gt;''",
INDIRECT("'"&amp;$U$3&amp;"'!"&amp;$U$5&amp;"2:"&amp;$U$5&amp;$U$10), "Unaccompanied Youth",
INDIRECT("'"&amp;$U$3&amp;"'!"&amp;$U$6&amp;"2:"&amp;$U$6&amp;$U$10), "&lt;&gt;'Chronic'",
INDIRECT("'"&amp;$U$3&amp;"'!"&amp;$U$7&amp;"2:"&amp;$U$7&amp;$U$10), "Yes (HUD)")</f>
        <v>#REF!</v>
      </c>
      <c r="T31" s="62" t="str">
        <f ca="1"/>
        <v/>
      </c>
      <c r="U31" s="62" t="e">
        <f ca="1">SUMIFS(
INDIRECT("'"&amp;$U$3&amp;"'!"&amp;$U$9&amp;"2:"&amp;$U$9&amp;$U$10),
INDIRECT("'"&amp;$U$3&amp;"'!"&amp;$U$4&amp;"2:"&amp;$U$4&amp;$U$10), "&lt;&gt;''",
INDIRECT("'"&amp;$U$3&amp;"'!"&amp;$U$5&amp;"2:"&amp;$U$5&amp;$U$10), "Unaccompanied Youth",
INDIRECT("'"&amp;$U$3&amp;"'!"&amp;$U$6&amp;"2:"&amp;$U$6&amp;$U$10), "&lt;&gt;'Chronic'",
INDIRECT("'"&amp;$U$3&amp;"'!"&amp;$U$7&amp;"2:"&amp;$U$7&amp;$U$10), "Yes (HUD)")</f>
        <v>#REF!</v>
      </c>
      <c r="V31" s="62" t="str">
        <f ca="1"/>
        <v/>
      </c>
      <c r="X31" s="62" cm="1">
        <f t="array" aca="1" ref="X31" ca="1">SUM(IF(_xlfn.UNIQUE(IFERROR(_xlfn._xlws.FILTER(
INDIRECT("'"&amp;$U$3&amp;"'!"&amp;$U$4&amp;"2:"&amp;$U$4&amp;$U$10),
(INDIRECT("'"&amp;$U$3&amp;"'!"&amp;$U$4&amp;"2:"&amp;$U$4&amp;$U$10)&lt;&gt;"") *
(INDIRECT("'"&amp;$U$3&amp;"'!"&amp;$U$5&amp;"2:"&amp;$U$5&amp;$U$10)="Unaccompanied Youth") *
(INDIRECT("'"&amp;$U$3&amp;"'!"&amp;$U$7&amp;"2:"&amp;$U$7&amp;$U$10)="Yes (HUD)")), ""))&lt;&gt;"",1,0))</f>
        <v>0</v>
      </c>
      <c r="Y31" s="62" t="e">
        <f ca="1">SUMIFS(
INDIRECT("'"&amp;$U$3&amp;"'!"&amp;$U$8&amp;"2:"&amp;$U$8&amp;$U$10),
INDIRECT("'"&amp;$U$3&amp;"'!"&amp;$U$4&amp;"2:"&amp;$U$4&amp;$U$10), "&lt;&gt;''",
INDIRECT("'"&amp;$U$3&amp;"'!"&amp;$U$5&amp;"2:"&amp;$U$5&amp;$U$10), "Unaccompanied Youth",
INDIRECT("'"&amp;$U$3&amp;"'!"&amp;$U$7&amp;"2:"&amp;$U$7&amp;$U$10), "Yes (HUD)")</f>
        <v>#REF!</v>
      </c>
      <c r="Z31" s="62" t="str">
        <f ca="1"/>
        <v/>
      </c>
      <c r="AA31" s="62" t="e">
        <f ca="1">SUMIFS(
INDIRECT("'"&amp;$U$3&amp;"'!"&amp;$U$9&amp;"2:"&amp;$U$9&amp;$U$10),
INDIRECT("'"&amp;$U$3&amp;"'!"&amp;$U$4&amp;"2:"&amp;$U$4&amp;$U$10), "&lt;&gt;''",
INDIRECT("'"&amp;$U$3&amp;"'!"&amp;$U$5&amp;"2:"&amp;$U$5&amp;$U$10), "Unaccompanied Youth",
INDIRECT("'"&amp;$U$3&amp;"'!"&amp;$U$7&amp;"2:"&amp;$U$7&amp;$U$10), "Yes (HUD)")</f>
        <v>#REF!</v>
      </c>
      <c r="AB31" s="62" t="str">
        <f ca="1"/>
        <v/>
      </c>
    </row>
    <row r="32" spans="1:28" ht="15" customHeight="1" x14ac:dyDescent="0.2">
      <c r="A32" s="61" t="s">
        <v>44</v>
      </c>
      <c r="B32" s="60" cm="1">
        <f t="array" aca="1" ref="B32" ca="1">SUM(IF(_xlfn.UNIQUE(IFERROR(_xlfn._xlws.FILTER(
INDIRECT("'"&amp;$C$3&amp;"'!"&amp;$C$4&amp;"2:"&amp;$C$4&amp;$C$10),
(INDIRECT("'"&amp;$C$3&amp;"'!"&amp;$C$4&amp;"2:"&amp;$C$4&amp;$C$10)&lt;&gt;"") *
(INDIRECT("'"&amp;$C$3&amp;"'!"&amp;$C$6&amp;"2:"&amp;$C$6&amp;$C$10)="Chronic")), ""))&lt;&gt;"",1,0))</f>
        <v>0</v>
      </c>
      <c r="C32" s="60" cm="1">
        <f t="array" aca="1" ref="C32" ca="1">SUM(IF(_xlfn.UNIQUE(IFERROR(_xlfn._xlws.FILTER(
INDIRECT("'"&amp;$C$3&amp;"'!"&amp;$C$4&amp;"2:"&amp;$C$4&amp;$C$10),
(INDIRECT("'"&amp;$C$3&amp;"'!"&amp;$C$4&amp;"2:"&amp;$C$4&amp;$C$10)&lt;&gt;"") *
(INDIRECT("'"&amp;$C$3&amp;"'!"&amp;$C$6&amp;"2:"&amp;$C$6&amp;$C$10)&lt;&gt;"Chronic")), ""))&lt;&gt;"",1,0))</f>
        <v>0</v>
      </c>
      <c r="D32" s="60" cm="1">
        <f t="array" aca="1" ref="D32" ca="1">SUM(IF(_xlfn.UNIQUE(IFERROR(_xlfn._xlws.FILTER(
INDIRECT("'"&amp;$C$3&amp;"'!"&amp;$C$4&amp;"2:"&amp;$C$4&amp;$C$10),
(INDIRECT("'"&amp;$C$3&amp;"'!"&amp;$C$4&amp;"2:"&amp;$C$4&amp;$C$10)&lt;&gt;"")), ""))&lt;&gt;"",1,0))</f>
        <v>0</v>
      </c>
      <c r="F32" s="61" t="s">
        <v>44</v>
      </c>
      <c r="G32" s="60" cm="1">
        <f t="array" aca="1" ref="G32" ca="1">SUM(IF(_xlfn.UNIQUE(IFERROR(_xlfn._xlws.FILTER(
INDIRECT("'"&amp;$H$3&amp;"'!"&amp;$H$4&amp;"2:"&amp;$H$4&amp;$H$10),
(INDIRECT("'"&amp;$H$3&amp;"'!"&amp;$H$4&amp;"2:"&amp;$H$4&amp;$H$10)&lt;&gt;"") *
(INDIRECT("'"&amp;$H$3&amp;"'!"&amp;$H$6&amp;"2:"&amp;$H$6&amp;$H$10)="Chronic")), ""))&lt;&gt;"",1,0))</f>
        <v>0</v>
      </c>
      <c r="H32" s="60" cm="1">
        <f t="array" aca="1" ref="H32" ca="1">SUM(IF(_xlfn.UNIQUE(IFERROR(_xlfn._xlws.FILTER(
INDIRECT("'"&amp;$H$3&amp;"'!"&amp;$H$4&amp;"2:"&amp;$H$4&amp;$H$10),
(INDIRECT("'"&amp;$H$3&amp;"'!"&amp;$H$4&amp;"2:"&amp;$H$4&amp;$H$10)&lt;&gt;"") *
(INDIRECT("'"&amp;$H$3&amp;"'!"&amp;$H$6&amp;"2:"&amp;$H$6&amp;$H$10)&lt;&gt;"Chronic")), ""))&lt;&gt;"",1,0))</f>
        <v>0</v>
      </c>
      <c r="I32" s="60" cm="1">
        <f t="array" aca="1" ref="I32" ca="1">SUM(IF(_xlfn.UNIQUE(IFERROR(_xlfn._xlws.FILTER(
INDIRECT("'"&amp;$H$3&amp;"'!"&amp;$H$4&amp;"2:"&amp;$H$4&amp;$H$10),
(INDIRECT("'"&amp;$H$3&amp;"'!"&amp;$H$4&amp;"2:"&amp;$H$4&amp;$H$10)&lt;&gt;"")), ""))&lt;&gt;"",1,0))</f>
        <v>0</v>
      </c>
      <c r="K32" s="61" t="s">
        <v>44</v>
      </c>
      <c r="L32" s="60" cm="1">
        <f t="array" aca="1" ref="L32" ca="1">SUM(IF(_xlfn.UNIQUE(IFERROR(_xlfn._xlws.FILTER(
INDIRECT("'"&amp;$U$3&amp;"'!"&amp;$U$4&amp;"2:"&amp;$U$4&amp;$U$10),
(INDIRECT("'"&amp;$U$3&amp;"'!"&amp;$U$4&amp;"2:"&amp;$U$4&amp;$U$10)&lt;&gt;"") *
(INDIRECT("'"&amp;$U$3&amp;"'!"&amp;$U$6&amp;"2:"&amp;$U$6&amp;$U$10)="Chronic")), ""))&lt;&gt;"",1,0))</f>
        <v>0</v>
      </c>
      <c r="M32" s="60" t="e">
        <f ca="1">SUMIFS(
INDIRECT("'"&amp;$U$3&amp;"'!"&amp;$U$8&amp;"2:"&amp;$U$8&amp;$U$10),
INDIRECT("'"&amp;$U$3&amp;"'!"&amp;$U$4&amp;"2:"&amp;$U$4&amp;$U$10), "&lt;&gt;''",
INDIRECT("'"&amp;$U$3&amp;"'!"&amp;$U$6&amp;"2:"&amp;$U$6&amp;$U$10), "Chronic")</f>
        <v>#REF!</v>
      </c>
      <c r="N32" s="60" t="str">
        <f ca="1"/>
        <v/>
      </c>
      <c r="O32" s="60" t="e">
        <f ca="1">SUMIFS(
INDIRECT("'"&amp;$U$3&amp;"'!"&amp;$U$9&amp;"2:"&amp;$U$9&amp;$U$10),
INDIRECT("'"&amp;$U$3&amp;"'!"&amp;$U$4&amp;"2:"&amp;$U$4&amp;$U$10), "&lt;&gt;''",
INDIRECT("'"&amp;$U$3&amp;"'!"&amp;$U$6&amp;"2:"&amp;$U$6&amp;$U$10), "Chronic")</f>
        <v>#REF!</v>
      </c>
      <c r="P32" s="60" t="str">
        <f ca="1"/>
        <v/>
      </c>
      <c r="R32" s="60" cm="1">
        <f t="array" aca="1" ref="R32" ca="1">SUM(IF(_xlfn.UNIQUE(IFERROR(_xlfn._xlws.FILTER(
INDIRECT("'"&amp;$U$3&amp;"'!"&amp;$U$4&amp;"2:"&amp;$U$4&amp;$U$10),
(INDIRECT("'"&amp;$U$3&amp;"'!"&amp;$U$4&amp;"2:"&amp;$U$4&amp;$U$10)&lt;&gt;"") *
(INDIRECT("'"&amp;$U$3&amp;"'!"&amp;$U$6&amp;"2:"&amp;$U$6&amp;$U$10)&lt;&gt;"Chronic")), ""))&lt;&gt;"",1,0))</f>
        <v>0</v>
      </c>
      <c r="S32" s="60" t="e">
        <f ca="1">SUMIFS(
INDIRECT("'"&amp;$U$3&amp;"'!"&amp;$U$8&amp;"2:"&amp;$U$8&amp;$U$10),
INDIRECT("'"&amp;$U$3&amp;"'!"&amp;$U$4&amp;"2:"&amp;$U$4&amp;$U$10), "&lt;&gt;''",
INDIRECT("'"&amp;$U$3&amp;"'!"&amp;$U$6&amp;"2:"&amp;$U$6&amp;$U$10), "&lt;&gt;'Chronic'")</f>
        <v>#REF!</v>
      </c>
      <c r="T32" s="60" t="str">
        <f ca="1"/>
        <v/>
      </c>
      <c r="U32" s="60" t="e">
        <f ca="1">SUMIFS(
INDIRECT("'"&amp;$U$3&amp;"'!"&amp;$U$9&amp;"2:"&amp;$U$9&amp;$U$10),
INDIRECT("'"&amp;$U$3&amp;"'!"&amp;$U$4&amp;"2:"&amp;$U$4&amp;$U$10), "&lt;&gt;''",
INDIRECT("'"&amp;$U$3&amp;"'!"&amp;$U$6&amp;"2:"&amp;$U$6&amp;$U$10), "&lt;&gt;'Chronic'")</f>
        <v>#REF!</v>
      </c>
      <c r="V32" s="60" t="str">
        <f ca="1"/>
        <v/>
      </c>
      <c r="X32" s="60" cm="1">
        <f t="array" aca="1" ref="X32" ca="1">SUM(IF(_xlfn.UNIQUE(IFERROR(_xlfn._xlws.FILTER(
INDIRECT("'"&amp;$U$3&amp;"'!"&amp;$U$4&amp;"2:"&amp;$U$4&amp;$U$10),
(INDIRECT("'"&amp;$U$3&amp;"'!"&amp;$U$4&amp;"2:"&amp;$U$4&amp;$U$10)&lt;&gt;"")), ""))&lt;&gt;"",1,0))</f>
        <v>0</v>
      </c>
      <c r="Y32" s="60" t="e">
        <f ca="1">SUMIFS(
INDIRECT("'"&amp;$U$3&amp;"'!"&amp;$U$8&amp;"2:"&amp;$U$8&amp;$U$10),
INDIRECT("'"&amp;$U$3&amp;"'!"&amp;$U$4&amp;"2:"&amp;$U$4&amp;$U$10), "&lt;&gt;''")</f>
        <v>#REF!</v>
      </c>
      <c r="Z32" s="60" t="str">
        <f ca="1"/>
        <v/>
      </c>
      <c r="AA32" s="60" t="e">
        <f ca="1">SUMIFS(
INDIRECT("'"&amp;$U$3&amp;"'!"&amp;$U$9&amp;"2:"&amp;$U$9&amp;$U$10),
INDIRECT("'"&amp;$U$3&amp;"'!"&amp;$U$4&amp;"2:"&amp;$U$4&amp;$U$10), "&lt;&gt;''")</f>
        <v>#REF!</v>
      </c>
      <c r="AB32" s="60" t="str">
        <f ca="1"/>
        <v/>
      </c>
    </row>
    <row r="35" spans="1:4" ht="17" thickBot="1" x14ac:dyDescent="0.25">
      <c r="A35" s="59" t="s">
        <v>43</v>
      </c>
      <c r="B35" s="59"/>
      <c r="C35" s="59"/>
      <c r="D35" s="59"/>
    </row>
    <row r="36" spans="1:4" ht="45" x14ac:dyDescent="0.2">
      <c r="A36" s="58"/>
      <c r="B36" s="57" t="s">
        <v>81</v>
      </c>
      <c r="C36" s="56" t="s">
        <v>80</v>
      </c>
      <c r="D36" s="81" t="s">
        <v>79</v>
      </c>
    </row>
    <row r="37" spans="1:4" ht="15" x14ac:dyDescent="0.2">
      <c r="A37" s="51" t="s">
        <v>38</v>
      </c>
      <c r="B37" s="53">
        <f ca="1">SUM(D16, D22, D25, D31)</f>
        <v>0</v>
      </c>
      <c r="C37" s="53">
        <f ca="1">SUM(I16, I22, I25, I31)</f>
        <v>0</v>
      </c>
      <c r="D37" s="52" t="s">
        <v>32</v>
      </c>
    </row>
    <row r="38" spans="1:4" ht="30" x14ac:dyDescent="0.2">
      <c r="A38" s="51" t="s">
        <v>37</v>
      </c>
      <c r="B38" s="50">
        <f ca="1">SUM(B16, B22, B25, B31)</f>
        <v>0</v>
      </c>
      <c r="C38" s="50">
        <f ca="1">SUM(G16, G22, G25, G31)</f>
        <v>0</v>
      </c>
      <c r="D38" s="49" t="s">
        <v>32</v>
      </c>
    </row>
    <row r="39" spans="1:4" ht="15" x14ac:dyDescent="0.2">
      <c r="A39" s="51" t="s">
        <v>36</v>
      </c>
      <c r="B39" s="53">
        <f ca="1">SUM(B20, B23)</f>
        <v>0</v>
      </c>
      <c r="C39" s="53">
        <f ca="1">SUM(G20, G23)</f>
        <v>0</v>
      </c>
      <c r="D39" s="52" t="s">
        <v>32</v>
      </c>
    </row>
    <row r="40" spans="1:4" ht="15" x14ac:dyDescent="0.2">
      <c r="A40" s="51" t="s">
        <v>35</v>
      </c>
      <c r="B40" s="50">
        <f ca="1">SUM(D20, D23, D16, D31)</f>
        <v>0</v>
      </c>
      <c r="C40" s="50">
        <f ca="1">SUM(I20, I23, I16, I31)</f>
        <v>0</v>
      </c>
      <c r="D40" s="49" t="s">
        <v>32</v>
      </c>
    </row>
    <row r="41" spans="1:4" ht="15" x14ac:dyDescent="0.2">
      <c r="A41" s="51" t="s">
        <v>34</v>
      </c>
      <c r="B41" s="53" t="s">
        <v>32</v>
      </c>
      <c r="C41" s="53" t="s">
        <v>32</v>
      </c>
      <c r="D41" s="52" t="s">
        <v>32</v>
      </c>
    </row>
    <row r="42" spans="1:4" ht="15" x14ac:dyDescent="0.2">
      <c r="A42" s="51" t="s">
        <v>33</v>
      </c>
      <c r="B42" s="50" t="s">
        <v>32</v>
      </c>
      <c r="C42" s="50" t="s">
        <v>32</v>
      </c>
      <c r="D42" s="49" t="s">
        <v>32</v>
      </c>
    </row>
    <row r="43" spans="1:4" ht="15" x14ac:dyDescent="0.2">
      <c r="A43" s="48" t="s">
        <v>31</v>
      </c>
      <c r="B43" s="47">
        <f ca="1">D20</f>
        <v>0</v>
      </c>
      <c r="C43" s="47">
        <f ca="1">I17</f>
        <v>0</v>
      </c>
      <c r="D43" s="46" t="s">
        <v>32</v>
      </c>
    </row>
    <row r="44" spans="1:4" ht="16" thickBot="1" x14ac:dyDescent="0.25">
      <c r="A44" s="45" t="s">
        <v>30</v>
      </c>
      <c r="B44" s="44">
        <f ca="1">D32</f>
        <v>0</v>
      </c>
      <c r="C44" s="44">
        <f ca="1">I32</f>
        <v>0</v>
      </c>
      <c r="D44" s="43" t="s">
        <v>32</v>
      </c>
    </row>
  </sheetData>
  <sheetProtection sheet="1" objects="1" scenarios="1"/>
  <mergeCells count="55">
    <mergeCell ref="P3:T3"/>
    <mergeCell ref="U3:W3"/>
    <mergeCell ref="F5:G5"/>
    <mergeCell ref="H5:I5"/>
    <mergeCell ref="P5:T5"/>
    <mergeCell ref="A1:D1"/>
    <mergeCell ref="F1:I1"/>
    <mergeCell ref="K1:AB1"/>
    <mergeCell ref="A3:B3"/>
    <mergeCell ref="C3:D3"/>
    <mergeCell ref="F3:G3"/>
    <mergeCell ref="H3:I3"/>
    <mergeCell ref="P7:T7"/>
    <mergeCell ref="U5:W5"/>
    <mergeCell ref="A4:B4"/>
    <mergeCell ref="C4:D4"/>
    <mergeCell ref="F4:G4"/>
    <mergeCell ref="H4:I4"/>
    <mergeCell ref="P4:T4"/>
    <mergeCell ref="U4:W4"/>
    <mergeCell ref="A5:B5"/>
    <mergeCell ref="C5:D5"/>
    <mergeCell ref="A6:B6"/>
    <mergeCell ref="C6:D6"/>
    <mergeCell ref="F6:G6"/>
    <mergeCell ref="H6:I6"/>
    <mergeCell ref="P6:T6"/>
    <mergeCell ref="U6:W6"/>
    <mergeCell ref="A10:B10"/>
    <mergeCell ref="C10:D10"/>
    <mergeCell ref="F10:G10"/>
    <mergeCell ref="H10:I10"/>
    <mergeCell ref="P10:T10"/>
    <mergeCell ref="U7:W7"/>
    <mergeCell ref="A7:B7"/>
    <mergeCell ref="C7:D7"/>
    <mergeCell ref="F7:G7"/>
    <mergeCell ref="H7:I7"/>
    <mergeCell ref="K12:P12"/>
    <mergeCell ref="R12:V12"/>
    <mergeCell ref="P8:T8"/>
    <mergeCell ref="U8:W8"/>
    <mergeCell ref="P9:T9"/>
    <mergeCell ref="U9:W9"/>
    <mergeCell ref="U10:W10"/>
    <mergeCell ref="A35:D35"/>
    <mergeCell ref="X12:AB12"/>
    <mergeCell ref="A12:A13"/>
    <mergeCell ref="B12:B13"/>
    <mergeCell ref="C12:C13"/>
    <mergeCell ref="D12:D13"/>
    <mergeCell ref="F12:F13"/>
    <mergeCell ref="G12:G13"/>
    <mergeCell ref="H12:H13"/>
    <mergeCell ref="I12:I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v4.11 Instructions</vt:lpstr>
      <vt:lpstr>v4.11 Active and Inflow</vt:lpstr>
      <vt:lpstr>v4.11 Outflow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(Tia) Lurie</dc:creator>
  <cp:lastModifiedBy>Tatiana (Tia) Lurie</cp:lastModifiedBy>
  <dcterms:created xsi:type="dcterms:W3CDTF">2024-09-06T13:58:49Z</dcterms:created>
  <dcterms:modified xsi:type="dcterms:W3CDTF">2024-09-06T14:25:58Z</dcterms:modified>
</cp:coreProperties>
</file>